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E:\Información Generada por Seguidor\Mayo\Herramientas ITCPs-BORRADOR\6.-Presupuesto de Preinversión\"/>
    </mc:Choice>
  </mc:AlternateContent>
  <xr:revisionPtr revIDLastSave="0" documentId="13_ncr:1_{D476E68C-E362-4631-AAB7-1EB78E5FE2FA}" xr6:coauthVersionLast="47" xr6:coauthVersionMax="47" xr10:uidLastSave="{00000000-0000-0000-0000-000000000000}"/>
  <bookViews>
    <workbookView xWindow="-120" yWindow="-120" windowWidth="29040" windowHeight="15840" activeTab="3" xr2:uid="{00000000-000D-0000-FFFF-FFFF00000000}"/>
  </bookViews>
  <sheets>
    <sheet name="PRESU. GENERAL" sheetId="9" r:id="rId1"/>
    <sheet name="PERSONAL" sheetId="1" r:id="rId2"/>
    <sheet name="CRONOGRAMA ALM" sheetId="2" r:id="rId3"/>
    <sheet name="PRESUP.EDTP." sheetId="3" r:id="rId4"/>
    <sheet name="FUNCIONES ESPECIFICAS" sheetId="4" state="hidden" r:id="rId5"/>
  </sheets>
  <definedNames>
    <definedName name="_xlnm.Print_Area" localSheetId="2">'CRONOGRAMA ALM'!$C$1:$X$28</definedName>
    <definedName name="_xlnm.Print_Area" localSheetId="4">'FUNCIONES ESPECIFICAS'!$A$1:$D$17</definedName>
    <definedName name="_xlnm.Print_Area" localSheetId="1">PERSONAL!$A$1:$E$26</definedName>
    <definedName name="_xlnm.Print_Area" localSheetId="0">'PRESU. GENERAL'!$A$1:$G$17</definedName>
    <definedName name="_xlnm.Print_Area" localSheetId="3">'PRESUP.EDTP.'!$B$1:$I$69</definedName>
    <definedName name="CARGO" comment="CARGO DE LOS PROFECIONALES">PERSONAL!$B$7:$B$18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9" i="3" l="1"/>
  <c r="C19" i="3" s="1"/>
  <c r="H14" i="2"/>
  <c r="D12" i="2"/>
  <c r="E12" i="2"/>
  <c r="D13" i="2"/>
  <c r="E13" i="2"/>
  <c r="D14" i="2"/>
  <c r="E14" i="2"/>
  <c r="D15" i="2"/>
  <c r="E15" i="2"/>
  <c r="D16" i="2"/>
  <c r="E16" i="2"/>
  <c r="D17" i="2"/>
  <c r="E17" i="2"/>
  <c r="D18" i="2"/>
  <c r="E18" i="2"/>
  <c r="D19" i="2"/>
  <c r="E19" i="2"/>
  <c r="E10" i="1"/>
  <c r="E7" i="1"/>
  <c r="I41" i="3"/>
  <c r="G19" i="3" l="1"/>
  <c r="E19" i="3"/>
  <c r="I40" i="3"/>
  <c r="K10" i="2" l="1"/>
  <c r="C10" i="4" l="1"/>
  <c r="C8" i="4"/>
  <c r="C9" i="4"/>
  <c r="C7" i="4"/>
  <c r="I49" i="3" l="1"/>
  <c r="I38" i="3"/>
  <c r="I39" i="3"/>
  <c r="I42" i="3"/>
  <c r="B6" i="4" l="1"/>
  <c r="B7" i="4"/>
  <c r="B8" i="4"/>
  <c r="B9" i="4"/>
  <c r="B10" i="4"/>
  <c r="B11" i="4"/>
  <c r="B12" i="4"/>
  <c r="B13" i="4"/>
  <c r="B14" i="4"/>
  <c r="E13" i="1"/>
  <c r="E11" i="1"/>
  <c r="I34" i="3" l="1"/>
  <c r="K13" i="2" l="1"/>
  <c r="I37" i="3" l="1"/>
  <c r="E40" i="4"/>
  <c r="I36" i="3" l="1"/>
  <c r="E14" i="1" l="1"/>
  <c r="H11" i="2"/>
  <c r="B60" i="3" l="1"/>
  <c r="E25" i="1"/>
  <c r="E24" i="1"/>
  <c r="E22" i="1"/>
  <c r="H24" i="3" s="1"/>
  <c r="E21" i="1"/>
  <c r="I35" i="3" l="1"/>
  <c r="I45" i="3"/>
  <c r="I46" i="3"/>
  <c r="I47" i="3"/>
  <c r="I48" i="3"/>
  <c r="I51" i="3" l="1"/>
  <c r="I65" i="3" s="1"/>
  <c r="C9" i="9" s="1"/>
  <c r="A12" i="3" l="1"/>
  <c r="A13" i="3"/>
  <c r="A14" i="3"/>
  <c r="C14" i="3" s="1"/>
  <c r="A15" i="3"/>
  <c r="E15" i="3" s="1"/>
  <c r="A16" i="3"/>
  <c r="E16" i="3" s="1"/>
  <c r="A17" i="3"/>
  <c r="A18" i="3"/>
  <c r="C18" i="3" s="1"/>
  <c r="A25" i="3"/>
  <c r="A27" i="3"/>
  <c r="G27" i="3" s="1"/>
  <c r="A28" i="3"/>
  <c r="G28" i="3" s="1"/>
  <c r="A11" i="3"/>
  <c r="G11" i="3" s="1"/>
  <c r="E11" i="2"/>
  <c r="D11" i="2"/>
  <c r="B5" i="4" s="1"/>
  <c r="E13" i="3" l="1"/>
  <c r="E18" i="3"/>
  <c r="E17" i="3"/>
  <c r="E14" i="3"/>
  <c r="E12" i="3"/>
  <c r="C12" i="3"/>
  <c r="I24" i="3"/>
  <c r="E11" i="3"/>
  <c r="C11" i="3"/>
  <c r="C15" i="3"/>
  <c r="C17" i="3"/>
  <c r="E28" i="3"/>
  <c r="C28" i="3"/>
  <c r="I28" i="3"/>
  <c r="H28" i="3"/>
  <c r="C16" i="3"/>
  <c r="E27" i="3"/>
  <c r="C27" i="3"/>
  <c r="I27" i="3"/>
  <c r="H27" i="3"/>
  <c r="C13" i="3"/>
  <c r="K11" i="2"/>
  <c r="K12" i="2"/>
  <c r="K14" i="2"/>
  <c r="K15" i="2"/>
  <c r="K16" i="2"/>
  <c r="K17" i="2"/>
  <c r="K18" i="2"/>
  <c r="I26" i="3" l="1"/>
  <c r="H12" i="2"/>
  <c r="H13" i="2"/>
  <c r="H15" i="2"/>
  <c r="H16" i="2"/>
  <c r="H17" i="2"/>
  <c r="H18" i="2"/>
  <c r="H19" i="2"/>
  <c r="G18" i="3" s="1"/>
  <c r="H11" i="3"/>
  <c r="E8" i="1"/>
  <c r="E9" i="1"/>
  <c r="E12" i="1"/>
  <c r="E16" i="1"/>
  <c r="H19" i="3" s="1"/>
  <c r="I19" i="3" s="1"/>
  <c r="E17" i="1"/>
  <c r="E18" i="1"/>
  <c r="H25" i="3" l="1"/>
  <c r="I25" i="3" s="1"/>
  <c r="I23" i="3" s="1"/>
  <c r="H14" i="3"/>
  <c r="H13" i="3"/>
  <c r="H12" i="3"/>
  <c r="G17" i="3"/>
  <c r="G16" i="3"/>
  <c r="G15" i="3"/>
  <c r="G14" i="3"/>
  <c r="G13" i="3"/>
  <c r="G12" i="3"/>
  <c r="H15" i="3"/>
  <c r="H16" i="3"/>
  <c r="H18" i="3"/>
  <c r="H17" i="3"/>
  <c r="I11" i="3"/>
  <c r="I21" i="3" l="1"/>
  <c r="I22" i="3"/>
  <c r="I14" i="3"/>
  <c r="I13" i="3"/>
  <c r="I17" i="3"/>
  <c r="I12" i="3"/>
  <c r="I15" i="3"/>
  <c r="I16" i="3"/>
  <c r="I18" i="3"/>
  <c r="I20" i="3" l="1"/>
  <c r="I10" i="3"/>
  <c r="I29" i="3" s="1"/>
  <c r="I64" i="3" s="1"/>
  <c r="B9" i="9" s="1"/>
  <c r="I66" i="3" l="1"/>
  <c r="I67" i="3" l="1"/>
  <c r="D9" i="9"/>
  <c r="I68" i="3" l="1"/>
  <c r="E9" i="9"/>
  <c r="F9" i="9" l="1"/>
  <c r="I69" i="3"/>
  <c r="G9" i="9" s="1"/>
  <c r="G10" i="9" s="1"/>
  <c r="G11" i="9" s="1"/>
  <c r="D6" i="3"/>
  <c r="E60" i="3" s="1"/>
  <c r="A2" i="1"/>
  <c r="N4" i="2"/>
  <c r="C2" i="4" s="1"/>
</calcChain>
</file>

<file path=xl/sharedStrings.xml><?xml version="1.0" encoding="utf-8"?>
<sst xmlns="http://schemas.openxmlformats.org/spreadsheetml/2006/main" count="163" uniqueCount="140">
  <si>
    <t>N°</t>
  </si>
  <si>
    <t>CARGO</t>
  </si>
  <si>
    <t>FORMACION</t>
  </si>
  <si>
    <t>GERENTE DE PROYECTO</t>
  </si>
  <si>
    <t>Ingeniero Civil</t>
  </si>
  <si>
    <t>ESPECIALISTA AMBIENTAL</t>
  </si>
  <si>
    <t>ESPECIALISTA ECONOMICO</t>
  </si>
  <si>
    <t>Licenciado en Economia</t>
  </si>
  <si>
    <t>TOPOGRAFO</t>
  </si>
  <si>
    <t>HONORARIO POR MES (Bs.)</t>
  </si>
  <si>
    <t>HONORARIO POR HORA</t>
  </si>
  <si>
    <t>PROFESIONALES</t>
  </si>
  <si>
    <t>TECNICOS</t>
  </si>
  <si>
    <t xml:space="preserve">FORMACIÓN </t>
  </si>
  <si>
    <t>HORAS DE TRABAJO POR DÍA</t>
  </si>
  <si>
    <t>TOTAL HORAS DEL SERVICIO</t>
  </si>
  <si>
    <t xml:space="preserve">INICIO  </t>
  </si>
  <si>
    <t>ADICIONAL</t>
  </si>
  <si>
    <t>FIN</t>
  </si>
  <si>
    <t>CRONOGRAMA DE ACTIVIDADES</t>
  </si>
  <si>
    <t>PROYECTO:</t>
  </si>
  <si>
    <t>Tiempo para la obtención de la Licencia Ambiental</t>
  </si>
  <si>
    <t>Tiempo de elaboración del documento</t>
  </si>
  <si>
    <t>TIEMPO DE EJECUCIÓN DEL PROYECTO</t>
  </si>
  <si>
    <t>PERIODO  (HORAS)</t>
  </si>
  <si>
    <t>COSTO HONORARIOS (Bs)</t>
  </si>
  <si>
    <t>TOTAL</t>
  </si>
  <si>
    <t>CONCEPTO</t>
  </si>
  <si>
    <t>UNIDAD</t>
  </si>
  <si>
    <t>CANTIDAD</t>
  </si>
  <si>
    <t>C. UNITARIO (Bs.)</t>
  </si>
  <si>
    <t>COSTO TOTAL (Bs.)</t>
  </si>
  <si>
    <t>VIVIENDA</t>
  </si>
  <si>
    <t>MATERIAL DE ESCRITORIO</t>
  </si>
  <si>
    <t xml:space="preserve">IMPRESIÓN </t>
  </si>
  <si>
    <t xml:space="preserve">COMPUTADORA </t>
  </si>
  <si>
    <t xml:space="preserve">FOTOGRAFIAS </t>
  </si>
  <si>
    <t>Glb.</t>
  </si>
  <si>
    <t>Mes</t>
  </si>
  <si>
    <t>Ensayo</t>
  </si>
  <si>
    <t>Fotos</t>
  </si>
  <si>
    <t>NOMINA</t>
  </si>
  <si>
    <t>ESPECIALIDAD</t>
  </si>
  <si>
    <t>ACTIVIDADES A DESARROLLAR</t>
  </si>
  <si>
    <t>HONORARIO PERIODO POR HORA (Bs)</t>
  </si>
  <si>
    <t>Profesionales</t>
  </si>
  <si>
    <t>Técnicos</t>
  </si>
  <si>
    <t>Administrativos</t>
  </si>
  <si>
    <t>Auxiliares</t>
  </si>
  <si>
    <t>N</t>
  </si>
  <si>
    <t>FORMULARIO B3.- HONORARIOS MENSUALES DEL PERSONAL ASIGNADO</t>
  </si>
  <si>
    <t>FORMULARIO B4.-  DETALLE ALQUILER Y MISCELÁNEOS</t>
  </si>
  <si>
    <t>FORMULARIO B-2</t>
  </si>
  <si>
    <t>PRESUPUESTO TOTAL DEL COSTO DE LOS SERVICIOS DE CONSULTORIA</t>
  </si>
  <si>
    <t>DESCRIPCIÓN</t>
  </si>
  <si>
    <t>MONTO (Bs.)</t>
  </si>
  <si>
    <t>COSTOS DIRECTOS</t>
  </si>
  <si>
    <t>A</t>
  </si>
  <si>
    <t>B</t>
  </si>
  <si>
    <t>Honorarios mensuales del personal asignado (Formulario B3)</t>
  </si>
  <si>
    <t>Alquiler de Misceláneos (Formulario B4)</t>
  </si>
  <si>
    <t>C</t>
  </si>
  <si>
    <t>COSTO TOTAL DE SERVICIO (I + II + III)</t>
  </si>
  <si>
    <t>ANEXO N°4 (ESTIMACIÓN DEL PRESUPUESTO)</t>
  </si>
  <si>
    <t>Licenciado en Topografía y Geodesia o Topógrafo a nivel técnico superior</t>
  </si>
  <si>
    <t>DÍAS TRABAJADOS (*)</t>
  </si>
  <si>
    <t>DÍA DE INICIO DE ACTIVIDADES (**)</t>
  </si>
  <si>
    <t>Nota.- (*) columna para modificar de acuerdo al plazo del proyecto</t>
  </si>
  <si>
    <t>Nota.- (**) columna para modificar</t>
  </si>
  <si>
    <t>OBTENCION DE LA LICENCIA AMBIENTAL (***)</t>
  </si>
  <si>
    <t>Nota.- (***) columna para modificar según la categoria ambiental</t>
  </si>
  <si>
    <t>Gastos Generales (10% * (A + B))</t>
  </si>
  <si>
    <t>UTILIDAD (10 %*(A+B+C))</t>
  </si>
  <si>
    <t>IVA (0,14942529*(A+B+C+UTILIDAD))</t>
  </si>
  <si>
    <t>Km</t>
  </si>
  <si>
    <t>EQUIPOS Y MATERIALES (adicionar o quitar de acuerdo a la magnitud del proyecto)</t>
  </si>
  <si>
    <t>(ESTIMACIÓN DEL PRESUPUESTO)</t>
  </si>
  <si>
    <t>Ingeniero Ambiental o profesiones a fines con RENCA</t>
  </si>
  <si>
    <t>Gerencia</t>
  </si>
  <si>
    <t>Licencia ambiental</t>
  </si>
  <si>
    <t>FUNCIONES ESPECIFICAS</t>
  </si>
  <si>
    <t xml:space="preserve">PROYECTO: </t>
  </si>
  <si>
    <t>PROFESIONALES PROPUESTOS</t>
  </si>
  <si>
    <t>FORMACION ACADEMICA</t>
  </si>
  <si>
    <t>FUNCIONES ESPECIFICAS  A DESARROLLAR</t>
  </si>
  <si>
    <t>Ingeniero Civil/Agrónomo u otras equivalentes relacionadas al cargo. Especialista en Gerencia de proyectos y/o Administración de Empresas o similares.</t>
  </si>
  <si>
    <t>Responsable de la dirección técnica del estudio de preinversión (Coordinar, dirigir, organizar, supervisar, orientar, alertar y proponer solución), así mismo responsable de la compilación del documento y aprobación de estudio.</t>
  </si>
  <si>
    <t>Ingeniero(a) Civil. Especialista en Diseño de Estructuras o similares.</t>
  </si>
  <si>
    <t>De acuerdo a los estudios y resultados de geotécnica, es el responsable de interpretar, analizar y diseñar la estructura de las Obras de toma, Desarenador, Reservorios, Pasos de Quebradas y otros que se vea conveniente durante la ejecución de la consultoría.
Colaborar con el analisis Reduccion de Riesgo y Desastres (RRD) y adaptacion al Cambio Climatico (ACC)</t>
  </si>
  <si>
    <t>Responsable de elaborar: Balance hídrico (ABRO), Propuesta de cédula de cultivos con proyecto,  Interpretación del análisis de agua (De acuerdo a los resultados verificar la coherencia de la propuesta de cedula de cultivos), Aforo de caudales, Diseño agronómico (en estrecha coordinación con el Hidráulico), Costos de producción y finalmente  la Gestión de riego (organización, derechos, distribución, operación y mantenimiento del sistema), asimismo apoyar en la formulación y elaboración del Plan de Gestión con enfoque de cuencas en coordinación con los especialistas ambientalista y estructuras (medidas estructurales), todas las actividades se realizaran a través de visita de campo y entrevistas a informantes clave.
Colaborar con el analisis Reduccion de Riesgo y Desastres (RRD) y adaptacion al Cambio Climatico (ACC)</t>
  </si>
  <si>
    <t>Responsable de la obtención de la licencia ambiental. Una vez definido y aprobado el esquema hidráulico, iniciará con la elaboración de la documentación necesaria para el trámite de la Licencia, misma que será presentada a la entidad competente. De acuerdo a la categorización, elaborará el IRAP correspondiente, siendo responsable de gestionar y monitorear el proceso hasta obtener la LICENCIA AMBIENTAL. Por otra parte, participará en la formulación del Plan de Gestión con Enfoque de Cuenca, en coordinación con el agrónomo y especialista en estructuras.</t>
  </si>
  <si>
    <t xml:space="preserve">Análisis de estudio de mercado. Elaborar el respectivo análisis Económico - Financiero del proyecto de riego, de acuerdo a normas vigentes del Sector.
Realizar junto al Ingeniero Agrónomo y Estructurista el análisis del flujo de caja del proyecto de riego de acuerdo a indicadores económicos del sector.  
</t>
  </si>
  <si>
    <t>NOTA:</t>
  </si>
  <si>
    <t>ELABORADO POR:</t>
  </si>
  <si>
    <t xml:space="preserve">       APROBADO POR:</t>
  </si>
  <si>
    <t xml:space="preserve">LOGÍSTICA y SERVICIOS </t>
  </si>
  <si>
    <t xml:space="preserve">CALCULO DEL PRECIO REFERENCIAL DE LA CONSULTORIA </t>
  </si>
  <si>
    <t>TRANSPORTE</t>
  </si>
  <si>
    <t xml:space="preserve">Ingeniero (a) Agronomo  (Especialista en riego) </t>
  </si>
  <si>
    <t>licenciatura en Sociología y/o Ciencias Sociales</t>
  </si>
  <si>
    <t>Análisis de estudio social. Elaborar el respectivo análisis social  del proyecto de riego, de acuerdo a normas vigentes del Sector.
Realizar junto al Ingeniero Agrónomo el analisis de  las practicas sociales que involucran en el proyecto.</t>
  </si>
  <si>
    <t xml:space="preserve"> ESPECIALISTA EN GEOTECNIA</t>
  </si>
  <si>
    <t>Estudio geofísico del sector de las tomas, tanques (si se incorporaran) y  trazo de la red</t>
  </si>
  <si>
    <t>GRANULOMETRÍA Y PESO ESPECIFICO</t>
  </si>
  <si>
    <t>ENSAYOS DE LOS ÁNGELES</t>
  </si>
  <si>
    <t>DOSIFICACIÓN DE HORMIGONES</t>
  </si>
  <si>
    <t>CONSULTA PÚBLICA (MAPA DEL ÁREA DE INFLUENCIA E IDENTIFICACIÓN DE ACTORES, DOCUMENTO DE DIVULGACIÓN, CONVOCATORIAS Y/O NOTIFICACIONES A AUTORIDADES Y/O REPRESENTANTES LOCALES, ACTA DE OBSERVACIONES Y/O SUGERENCIAS RECOMENDACIONES PARA LA IMPLEMENTACIÓN DEL PROYECTO, CONSULTA PÚBLICA A TRAVÉS DE MEDIOS DE TELEVISIÓN Y/O RADIO)</t>
  </si>
  <si>
    <t>Realizar los estudios hidraulicos de las obras de captación, desfogue y evacuación de caudales excedentes en la obra de toma, determinación del caudal ecologico
Diseño hidráulico de la capacidad de la obra de toma, estructura de regulación y de disipación de energía.
Diseño del trazo y emplazamiento definitivo, de las obras de conducción y de arte.
Colaborar con el analisis Reduccion de Riesgo y Desastres (RRD) y adaptacion al Cambio Climatico (ACC)
Definición de las dimensiones de las obras de conducción, distribución y de arte tomando en cuenta los caudales y presiones de diseño establecidos según la modalidad de distribución de agua en el sistema de riego.</t>
  </si>
  <si>
    <t>Cálculos de los volúmenes mensuales aprovechables de los escurrimientos de la cuenca, estudio de crecidas, su tránsito y amortiguación.
Colaborar con el analisis Reduccion de Riesgo y Desastres (RRD) y adaptacion al Cambio Climatico (ACC)</t>
  </si>
  <si>
    <t>Realizar el análisis técnico geológico y recomendar la profundidad de las fundaciones de las estructuras.  Responsable de realizar el informe geológico de todo el sistema describiendo la litología de cada tramo de las redes de conducción y distribución, describiendo los tipos de terreno y clasificación de los mismos en que se realicen las excavaciones y que estos repercutan en los rendimientos en las excavaciones y así los costos, recomendación en las profundidades de cimentación de las estructuras. Por último monitorear el ensayo de los agregados y identificación y georeferenciación de los bancos de préstamo de materiales incluyendo la cuantificación de volúmenes.
Colaborar con el analisis Reduccion de Riesgo y Desastres (RRD) y adaptacion al Cambio Climatico (ACC)</t>
  </si>
  <si>
    <t>Responsable del reconocimiento geofísico del área de estudio (sitio de las tomas y eje de la red de riego), definir los puntos de ensayo SPT en el sector de las tomas, responsable del monitoreo de los ensayos de laboratorio e interpretación de los resultados.
Colaborar con el analisis Reduccion de Riesgo y Desastres (RRD) y adaptacion al Cambio Climatico (ACC)</t>
  </si>
  <si>
    <t xml:space="preserve">CALCULO DEL PERSONAL </t>
  </si>
  <si>
    <t>ENSAYO SPT</t>
  </si>
  <si>
    <t>SONDEO ELÉCTRICO VERTICAL</t>
  </si>
  <si>
    <t>El estudio de preinversión se realiza a partir de la solicitud realizada al Programa MI RIEGO por el Gobierno Autónomo Municipal de Villa Vaca Guzmán</t>
  </si>
  <si>
    <t>PERSONAL</t>
  </si>
  <si>
    <t>GASTOS GRALES.</t>
  </si>
  <si>
    <t>UTILIDAD</t>
  </si>
  <si>
    <t>IVA</t>
  </si>
  <si>
    <t>MONTO TOTAL DE PRE INVERSIÓN</t>
  </si>
  <si>
    <t>ALQUILER DE MISC.</t>
  </si>
  <si>
    <t>RESUMEN DEL PRESUPUESTO DE PREINVERSIÓN</t>
  </si>
  <si>
    <t>ESPECIALISTA HIDRÁULICO/HIDRÓLOGO</t>
  </si>
  <si>
    <t>Ingeniero (a) Geólogo/ Ing. Civil con Esp. Geotécnia o Similares</t>
  </si>
  <si>
    <t>Licenciado en Economia (Evaluación de Proyectos Sociales)</t>
  </si>
  <si>
    <t>ESPECIALISTA SOCIAL-DESCOM</t>
  </si>
  <si>
    <t>Ingeniero (a) Civil o Sanitario</t>
  </si>
  <si>
    <t>ANALISIS DE CALIDAD DE AGUA</t>
  </si>
  <si>
    <t>ESPECIALISTA EN SISTEMAS DE ABASTECIMIENTO</t>
  </si>
  <si>
    <t>SERVICIO DE TOPOGRAFIA</t>
  </si>
  <si>
    <t xml:space="preserve"> ESPECIALISTA ESTRUCTURAL</t>
  </si>
  <si>
    <t>Calculo Hidrúalico/Hidrológico</t>
  </si>
  <si>
    <t>Calculo Estructural</t>
  </si>
  <si>
    <t>Dieseño del Sistema de Abastecimiento</t>
  </si>
  <si>
    <t>Evaluación Económica del Proyecto-DESCOM</t>
  </si>
  <si>
    <t>Levantamiento de actas, listas, socializaciones-DESCOM FI</t>
  </si>
  <si>
    <t>Licenciado (a) Social (Proyectos Sociales) -DESCOM FI</t>
  </si>
  <si>
    <t>Levantamiento Topográfico</t>
  </si>
  <si>
    <t>"NOMBRE DEL PROYECTO"</t>
  </si>
  <si>
    <t>NOMBRE DEL PROYECTO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</si>
</sst>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#,##0.00\ &quot;Bs&quot;"/>
    <numFmt numFmtId="165" formatCode="&quot;Bs&quot;#,##0.00"/>
  </numFmts>
  <fonts count="2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8"/>
      <color rgb="FFFFFFFF"/>
      <name val="Arial"/>
      <family val="2"/>
    </font>
    <font>
      <b/>
      <u/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9"/>
      <color theme="1"/>
      <name val="Arial"/>
      <family val="2"/>
    </font>
    <font>
      <sz val="14"/>
      <color theme="1"/>
      <name val="Calibri"/>
      <family val="2"/>
      <scheme val="minor"/>
    </font>
    <font>
      <sz val="10"/>
      <color rgb="FF000000"/>
      <name val="Verdana"/>
      <family val="2"/>
    </font>
    <font>
      <sz val="10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sz val="16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color theme="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17365D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66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8080"/>
        <bgColor indexed="64"/>
      </patternFill>
    </fill>
    <fill>
      <patternFill patternType="solid">
        <fgColor theme="4" tint="0.399975585192419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43" fontId="8" fillId="0" borderId="0" applyFont="0" applyFill="0" applyBorder="0" applyAlignment="0" applyProtection="0"/>
  </cellStyleXfs>
  <cellXfs count="146">
    <xf numFmtId="0" fontId="0" fillId="0" borderId="0" xfId="0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/>
    <xf numFmtId="0" fontId="0" fillId="0" borderId="1" xfId="0" applyBorder="1" applyAlignment="1">
      <alignment horizontal="center" vertical="center" wrapText="1"/>
    </xf>
    <xf numFmtId="0" fontId="4" fillId="0" borderId="1" xfId="0" applyFont="1" applyBorder="1" applyAlignment="1">
      <alignment horizontal="center" wrapText="1"/>
    </xf>
    <xf numFmtId="0" fontId="2" fillId="3" borderId="1" xfId="0" applyFont="1" applyFill="1" applyBorder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0" borderId="1" xfId="0" applyFont="1" applyBorder="1"/>
    <xf numFmtId="0" fontId="5" fillId="4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center"/>
    </xf>
    <xf numFmtId="0" fontId="2" fillId="0" borderId="0" xfId="0" applyFont="1"/>
    <xf numFmtId="4" fontId="0" fillId="0" borderId="1" xfId="0" applyNumberFormat="1" applyBorder="1"/>
    <xf numFmtId="0" fontId="0" fillId="0" borderId="4" xfId="0" applyBorder="1"/>
    <xf numFmtId="0" fontId="0" fillId="0" borderId="5" xfId="0" applyBorder="1"/>
    <xf numFmtId="0" fontId="1" fillId="0" borderId="0" xfId="0" applyFont="1"/>
    <xf numFmtId="0" fontId="6" fillId="0" borderId="0" xfId="0" applyFont="1" applyAlignment="1">
      <alignment horizontal="center"/>
    </xf>
    <xf numFmtId="4" fontId="0" fillId="0" borderId="5" xfId="0" applyNumberFormat="1" applyBorder="1"/>
    <xf numFmtId="0" fontId="0" fillId="0" borderId="3" xfId="0" applyBorder="1"/>
    <xf numFmtId="2" fontId="0" fillId="0" borderId="1" xfId="0" applyNumberFormat="1" applyBorder="1" applyAlignment="1">
      <alignment vertical="center" wrapText="1"/>
    </xf>
    <xf numFmtId="4" fontId="0" fillId="0" borderId="1" xfId="0" applyNumberFormat="1" applyBorder="1" applyAlignment="1">
      <alignment vertical="center"/>
    </xf>
    <xf numFmtId="4" fontId="0" fillId="6" borderId="1" xfId="0" applyNumberFormat="1" applyFill="1" applyBorder="1"/>
    <xf numFmtId="4" fontId="1" fillId="2" borderId="1" xfId="0" applyNumberFormat="1" applyFont="1" applyFill="1" applyBorder="1"/>
    <xf numFmtId="4" fontId="1" fillId="5" borderId="1" xfId="0" applyNumberFormat="1" applyFont="1" applyFill="1" applyBorder="1"/>
    <xf numFmtId="0" fontId="0" fillId="0" borderId="0" xfId="0" applyAlignment="1">
      <alignment horizontal="center"/>
    </xf>
    <xf numFmtId="4" fontId="1" fillId="0" borderId="0" xfId="0" applyNumberFormat="1" applyFont="1"/>
    <xf numFmtId="10" fontId="0" fillId="0" borderId="4" xfId="0" applyNumberFormat="1" applyBorder="1"/>
    <xf numFmtId="10" fontId="0" fillId="0" borderId="5" xfId="0" applyNumberFormat="1" applyBorder="1" applyAlignment="1">
      <alignment horizontal="center"/>
    </xf>
    <xf numFmtId="4" fontId="7" fillId="2" borderId="1" xfId="0" applyNumberFormat="1" applyFont="1" applyFill="1" applyBorder="1"/>
    <xf numFmtId="4" fontId="0" fillId="0" borderId="1" xfId="0" applyNumberFormat="1" applyBorder="1" applyAlignment="1">
      <alignment vertical="center" wrapText="1"/>
    </xf>
    <xf numFmtId="4" fontId="0" fillId="0" borderId="1" xfId="0" applyNumberFormat="1" applyBorder="1" applyAlignment="1">
      <alignment wrapText="1"/>
    </xf>
    <xf numFmtId="0" fontId="0" fillId="0" borderId="0" xfId="0" applyAlignment="1">
      <alignment vertical="center"/>
    </xf>
    <xf numFmtId="0" fontId="0" fillId="5" borderId="1" xfId="0" applyFill="1" applyBorder="1" applyAlignment="1">
      <alignment horizontal="center" vertical="center"/>
    </xf>
    <xf numFmtId="43" fontId="0" fillId="0" borderId="1" xfId="1" applyFont="1" applyBorder="1" applyAlignment="1">
      <alignment vertical="center" wrapText="1"/>
    </xf>
    <xf numFmtId="0" fontId="0" fillId="0" borderId="7" xfId="0" applyBorder="1"/>
    <xf numFmtId="0" fontId="1" fillId="7" borderId="4" xfId="0" applyFont="1" applyFill="1" applyBorder="1"/>
    <xf numFmtId="0" fontId="0" fillId="7" borderId="4" xfId="0" applyFill="1" applyBorder="1"/>
    <xf numFmtId="0" fontId="0" fillId="7" borderId="4" xfId="0" applyFill="1" applyBorder="1" applyAlignment="1">
      <alignment horizontal="center"/>
    </xf>
    <xf numFmtId="4" fontId="0" fillId="7" borderId="4" xfId="0" applyNumberFormat="1" applyFill="1" applyBorder="1"/>
    <xf numFmtId="4" fontId="0" fillId="7" borderId="5" xfId="0" applyNumberFormat="1" applyFill="1" applyBorder="1"/>
    <xf numFmtId="0" fontId="0" fillId="2" borderId="3" xfId="0" applyFill="1" applyBorder="1"/>
    <xf numFmtId="0" fontId="0" fillId="2" borderId="4" xfId="0" applyFill="1" applyBorder="1" applyAlignment="1">
      <alignment vertical="center" wrapText="1"/>
    </xf>
    <xf numFmtId="0" fontId="0" fillId="2" borderId="5" xfId="0" applyFill="1" applyBorder="1" applyAlignment="1">
      <alignment vertical="center" wrapText="1"/>
    </xf>
    <xf numFmtId="0" fontId="0" fillId="7" borderId="5" xfId="0" applyFill="1" applyBorder="1"/>
    <xf numFmtId="0" fontId="11" fillId="0" borderId="1" xfId="0" applyFont="1" applyBorder="1" applyAlignment="1">
      <alignment vertical="center" wrapText="1"/>
    </xf>
    <xf numFmtId="0" fontId="0" fillId="0" borderId="3" xfId="0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12" fillId="0" borderId="1" xfId="0" applyFont="1" applyBorder="1" applyAlignment="1">
      <alignment vertical="center" wrapText="1"/>
    </xf>
    <xf numFmtId="0" fontId="1" fillId="0" borderId="0" xfId="0" applyFont="1" applyAlignment="1">
      <alignment vertical="center" wrapText="1"/>
    </xf>
    <xf numFmtId="0" fontId="0" fillId="0" borderId="0" xfId="0" applyAlignment="1">
      <alignment horizontal="left" wrapText="1"/>
    </xf>
    <xf numFmtId="0" fontId="1" fillId="0" borderId="0" xfId="0" applyFont="1" applyAlignment="1">
      <alignment horizontal="left" wrapText="1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justify" vertical="center" wrapText="1"/>
    </xf>
    <xf numFmtId="0" fontId="14" fillId="0" borderId="1" xfId="0" applyFont="1" applyBorder="1" applyAlignment="1">
      <alignment horizontal="justify" vertical="center" wrapText="1"/>
    </xf>
    <xf numFmtId="0" fontId="15" fillId="0" borderId="1" xfId="0" applyFont="1" applyBorder="1" applyAlignment="1">
      <alignment vertical="center" wrapText="1"/>
    </xf>
    <xf numFmtId="0" fontId="17" fillId="0" borderId="0" xfId="0" applyFont="1"/>
    <xf numFmtId="0" fontId="18" fillId="0" borderId="0" xfId="0" applyFont="1" applyAlignment="1">
      <alignment horizontal="right" vertical="center" wrapText="1"/>
    </xf>
    <xf numFmtId="0" fontId="0" fillId="0" borderId="1" xfId="0" applyBorder="1" applyAlignment="1">
      <alignment horizontal="right"/>
    </xf>
    <xf numFmtId="0" fontId="6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10" fillId="7" borderId="3" xfId="0" applyFont="1" applyFill="1" applyBorder="1" applyAlignment="1">
      <alignment vertical="center"/>
    </xf>
    <xf numFmtId="0" fontId="0" fillId="0" borderId="0" xfId="0" applyAlignment="1">
      <alignment horizontal="center" vertical="center"/>
    </xf>
    <xf numFmtId="0" fontId="0" fillId="0" borderId="4" xfId="0" applyBorder="1" applyAlignment="1">
      <alignment horizontal="left"/>
    </xf>
    <xf numFmtId="0" fontId="0" fillId="0" borderId="3" xfId="0" applyBorder="1" applyAlignment="1">
      <alignment horizontal="left"/>
    </xf>
    <xf numFmtId="4" fontId="0" fillId="0" borderId="1" xfId="0" applyNumberForma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2" xfId="0" applyBorder="1" applyAlignment="1">
      <alignment horizontal="justify" vertical="center" wrapText="1"/>
    </xf>
    <xf numFmtId="0" fontId="0" fillId="0" borderId="6" xfId="0" applyBorder="1" applyAlignment="1">
      <alignment horizontal="justify" vertical="center" wrapText="1"/>
    </xf>
    <xf numFmtId="164" fontId="21" fillId="8" borderId="1" xfId="0" applyNumberFormat="1" applyFont="1" applyFill="1" applyBorder="1" applyAlignment="1">
      <alignment horizontal="center"/>
    </xf>
    <xf numFmtId="2" fontId="0" fillId="0" borderId="1" xfId="0" applyNumberFormat="1" applyBorder="1" applyAlignment="1">
      <alignment horizontal="center" vertical="center" wrapText="1"/>
    </xf>
    <xf numFmtId="4" fontId="0" fillId="6" borderId="1" xfId="0" applyNumberFormat="1" applyFill="1" applyBorder="1" applyAlignment="1">
      <alignment horizontal="center"/>
    </xf>
    <xf numFmtId="0" fontId="1" fillId="0" borderId="0" xfId="0" applyFont="1" applyAlignment="1">
      <alignment horizontal="right"/>
    </xf>
    <xf numFmtId="165" fontId="0" fillId="0" borderId="0" xfId="0" applyNumberFormat="1"/>
    <xf numFmtId="0" fontId="0" fillId="0" borderId="3" xfId="0" applyBorder="1" applyAlignment="1">
      <alignment horizontal="center" vertical="center" wrapText="1"/>
    </xf>
    <xf numFmtId="164" fontId="0" fillId="0" borderId="1" xfId="0" applyNumberFormat="1" applyBorder="1" applyAlignment="1">
      <alignment horizontal="center" vertical="center"/>
    </xf>
    <xf numFmtId="0" fontId="20" fillId="9" borderId="3" xfId="0" applyFont="1" applyFill="1" applyBorder="1" applyAlignment="1">
      <alignment horizontal="center"/>
    </xf>
    <xf numFmtId="0" fontId="20" fillId="9" borderId="1" xfId="0" applyFont="1" applyFill="1" applyBorder="1" applyAlignment="1">
      <alignment horizontal="center"/>
    </xf>
    <xf numFmtId="0" fontId="5" fillId="9" borderId="1" xfId="0" applyFont="1" applyFill="1" applyBorder="1" applyAlignment="1">
      <alignment horizontal="center" vertical="center" wrapText="1"/>
    </xf>
    <xf numFmtId="4" fontId="5" fillId="9" borderId="1" xfId="0" applyNumberFormat="1" applyFont="1" applyFill="1" applyBorder="1" applyAlignment="1">
      <alignment horizontal="center" vertical="center" wrapText="1"/>
    </xf>
    <xf numFmtId="0" fontId="20" fillId="9" borderId="2" xfId="0" applyFont="1" applyFill="1" applyBorder="1" applyAlignment="1">
      <alignment horizontal="center" vertical="center" wrapText="1"/>
    </xf>
    <xf numFmtId="0" fontId="22" fillId="9" borderId="1" xfId="0" applyFont="1" applyFill="1" applyBorder="1" applyAlignment="1">
      <alignment horizontal="center" vertical="center" wrapText="1"/>
    </xf>
    <xf numFmtId="0" fontId="0" fillId="10" borderId="3" xfId="0" applyFill="1" applyBorder="1"/>
    <xf numFmtId="0" fontId="0" fillId="10" borderId="4" xfId="0" applyFill="1" applyBorder="1" applyAlignment="1">
      <alignment vertical="center" wrapText="1"/>
    </xf>
    <xf numFmtId="0" fontId="0" fillId="10" borderId="5" xfId="0" applyFill="1" applyBorder="1" applyAlignment="1">
      <alignment vertical="center" wrapText="1"/>
    </xf>
    <xf numFmtId="0" fontId="0" fillId="0" borderId="0" xfId="0" applyAlignment="1">
      <alignment horizontal="center"/>
    </xf>
    <xf numFmtId="0" fontId="0" fillId="0" borderId="4" xfId="0" applyBorder="1" applyAlignment="1">
      <alignment horizontal="left"/>
    </xf>
    <xf numFmtId="0" fontId="0" fillId="0" borderId="4" xfId="0" applyBorder="1" applyAlignment="1">
      <alignment horizont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right"/>
    </xf>
    <xf numFmtId="4" fontId="0" fillId="0" borderId="4" xfId="0" applyNumberFormat="1" applyBorder="1"/>
    <xf numFmtId="0" fontId="20" fillId="9" borderId="0" xfId="0" applyFont="1" applyFill="1" applyAlignment="1">
      <alignment horizontal="center"/>
    </xf>
    <xf numFmtId="0" fontId="0" fillId="0" borderId="1" xfId="0" applyBorder="1" applyAlignment="1">
      <alignment horizontal="center"/>
    </xf>
    <xf numFmtId="0" fontId="7" fillId="0" borderId="0" xfId="0" applyFont="1" applyAlignment="1">
      <alignment horizontal="center"/>
    </xf>
    <xf numFmtId="0" fontId="9" fillId="0" borderId="0" xfId="0" applyFont="1" applyAlignment="1">
      <alignment horizontal="center" vertical="top"/>
    </xf>
    <xf numFmtId="0" fontId="3" fillId="0" borderId="0" xfId="0" applyFont="1" applyAlignment="1">
      <alignment horizontal="center"/>
    </xf>
    <xf numFmtId="0" fontId="1" fillId="0" borderId="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9" fillId="0" borderId="0" xfId="0" applyFont="1" applyAlignment="1">
      <alignment horizontal="center" vertical="center" wrapText="1"/>
    </xf>
    <xf numFmtId="0" fontId="0" fillId="0" borderId="3" xfId="0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5" xfId="0" applyBorder="1" applyAlignment="1">
      <alignment horizontal="left"/>
    </xf>
    <xf numFmtId="0" fontId="7" fillId="2" borderId="1" xfId="0" applyFont="1" applyFill="1" applyBorder="1" applyAlignment="1">
      <alignment horizontal="center"/>
    </xf>
    <xf numFmtId="0" fontId="0" fillId="6" borderId="3" xfId="0" applyFill="1" applyBorder="1" applyAlignment="1">
      <alignment horizontal="left"/>
    </xf>
    <xf numFmtId="0" fontId="0" fillId="6" borderId="4" xfId="0" applyFill="1" applyBorder="1" applyAlignment="1">
      <alignment horizontal="left"/>
    </xf>
    <xf numFmtId="0" fontId="0" fillId="6" borderId="5" xfId="0" applyFill="1" applyBorder="1" applyAlignment="1">
      <alignment horizontal="left"/>
    </xf>
    <xf numFmtId="0" fontId="0" fillId="5" borderId="2" xfId="0" applyFill="1" applyBorder="1" applyAlignment="1">
      <alignment horizontal="center" vertical="center"/>
    </xf>
    <xf numFmtId="0" fontId="0" fillId="5" borderId="8" xfId="0" applyFill="1" applyBorder="1" applyAlignment="1">
      <alignment horizontal="center" vertical="center"/>
    </xf>
    <xf numFmtId="0" fontId="0" fillId="5" borderId="6" xfId="0" applyFill="1" applyBorder="1" applyAlignment="1">
      <alignment horizontal="center" vertical="center"/>
    </xf>
    <xf numFmtId="0" fontId="19" fillId="0" borderId="3" xfId="0" applyFont="1" applyBorder="1" applyAlignment="1">
      <alignment horizontal="left" wrapText="1"/>
    </xf>
    <xf numFmtId="0" fontId="19" fillId="0" borderId="4" xfId="0" applyFont="1" applyBorder="1" applyAlignment="1">
      <alignment horizontal="left" wrapText="1"/>
    </xf>
    <xf numFmtId="0" fontId="19" fillId="0" borderId="5" xfId="0" applyFont="1" applyBorder="1" applyAlignment="1">
      <alignment horizontal="left" wrapText="1"/>
    </xf>
    <xf numFmtId="0" fontId="1" fillId="5" borderId="5" xfId="0" applyFont="1" applyFill="1" applyBorder="1" applyAlignment="1">
      <alignment horizontal="left"/>
    </xf>
    <xf numFmtId="0" fontId="1" fillId="5" borderId="1" xfId="0" applyFont="1" applyFill="1" applyBorder="1" applyAlignment="1">
      <alignment horizontal="left"/>
    </xf>
    <xf numFmtId="0" fontId="1" fillId="2" borderId="1" xfId="0" applyFont="1" applyFill="1" applyBorder="1" applyAlignment="1">
      <alignment horizontal="right"/>
    </xf>
    <xf numFmtId="0" fontId="0" fillId="0" borderId="0" xfId="0" applyAlignment="1">
      <alignment horizontal="right"/>
    </xf>
    <xf numFmtId="0" fontId="1" fillId="0" borderId="0" xfId="0" applyFont="1" applyAlignment="1">
      <alignment horizontal="center"/>
    </xf>
    <xf numFmtId="0" fontId="5" fillId="4" borderId="3" xfId="0" applyFont="1" applyFill="1" applyBorder="1" applyAlignment="1">
      <alignment horizontal="left" vertical="center" wrapText="1"/>
    </xf>
    <xf numFmtId="0" fontId="5" fillId="4" borderId="4" xfId="0" applyFont="1" applyFill="1" applyBorder="1" applyAlignment="1">
      <alignment horizontal="left" vertical="center" wrapText="1"/>
    </xf>
    <xf numFmtId="0" fontId="5" fillId="4" borderId="5" xfId="0" applyFont="1" applyFill="1" applyBorder="1" applyAlignment="1">
      <alignment horizontal="left" vertical="center" wrapText="1"/>
    </xf>
    <xf numFmtId="0" fontId="0" fillId="0" borderId="0" xfId="0" applyAlignment="1">
      <alignment horizontal="center" wrapText="1"/>
    </xf>
    <xf numFmtId="0" fontId="0" fillId="0" borderId="7" xfId="0" applyBorder="1" applyAlignment="1">
      <alignment horizontal="center" wrapText="1"/>
    </xf>
    <xf numFmtId="0" fontId="0" fillId="5" borderId="1" xfId="0" applyFill="1" applyBorder="1" applyAlignment="1">
      <alignment horizontal="left"/>
    </xf>
    <xf numFmtId="0" fontId="0" fillId="5" borderId="2" xfId="0" applyFill="1" applyBorder="1" applyAlignment="1">
      <alignment horizontal="left"/>
    </xf>
    <xf numFmtId="0" fontId="6" fillId="0" borderId="0" xfId="0" applyFont="1" applyAlignment="1">
      <alignment horizontal="center"/>
    </xf>
    <xf numFmtId="0" fontId="5" fillId="9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18" fillId="0" borderId="0" xfId="0" applyFont="1" applyAlignment="1">
      <alignment horizontal="left" vertical="center" wrapText="1"/>
    </xf>
    <xf numFmtId="0" fontId="16" fillId="0" borderId="1" xfId="0" applyFont="1" applyBorder="1" applyAlignment="1">
      <alignment horizontal="justify" vertical="center" wrapText="1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colors>
    <mruColors>
      <color rgb="FF008080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'CRONOGRAMA ALM'!$I$8:$I$9</c:f>
              <c:strCache>
                <c:ptCount val="2"/>
                <c:pt idx="0">
                  <c:v>INICIO  </c:v>
                </c:pt>
                <c:pt idx="1">
                  <c:v>DÍA DE INICIO DE ACTIVIDADES (**)</c:v>
                </c:pt>
              </c:strCache>
            </c:strRef>
          </c:tx>
          <c:spPr>
            <a:noFill/>
            <a:ln>
              <a:noFill/>
            </a:ln>
            <a:effectLst/>
          </c:spPr>
          <c:invertIfNegative val="0"/>
          <c:cat>
            <c:strRef>
              <c:f>'CRONOGRAMA ALM'!$D$10:$D$24</c:f>
              <c:strCache>
                <c:ptCount val="10"/>
                <c:pt idx="0">
                  <c:v>TIEMPO DE EJECUCIÓN DEL PROYECTO</c:v>
                </c:pt>
                <c:pt idx="1">
                  <c:v>GERENTE DE PROYECTO</c:v>
                </c:pt>
                <c:pt idx="2">
                  <c:v>ESPECIALISTA HIDRÁULICO/HIDRÓLOGO</c:v>
                </c:pt>
                <c:pt idx="3">
                  <c:v> ESPECIALISTA EN GEOTECNIA</c:v>
                </c:pt>
                <c:pt idx="4">
                  <c:v> ESPECIALISTA ESTRUCTURAL</c:v>
                </c:pt>
                <c:pt idx="5">
                  <c:v>ESPECIALISTA EN SISTEMAS DE ABASTECIMIENTO</c:v>
                </c:pt>
                <c:pt idx="6">
                  <c:v>ESPECIALISTA SOCIAL-DESCOM</c:v>
                </c:pt>
                <c:pt idx="7">
                  <c:v>ESPECIALISTA ECONOMICO</c:v>
                </c:pt>
                <c:pt idx="8">
                  <c:v>ESPECIALISTA AMBIENTAL</c:v>
                </c:pt>
                <c:pt idx="9">
                  <c:v>TOPOGRAFO</c:v>
                </c:pt>
              </c:strCache>
            </c:strRef>
          </c:cat>
          <c:val>
            <c:numRef>
              <c:f>'CRONOGRAMA ALM'!$I$10:$I$23</c:f>
              <c:numCache>
                <c:formatCode>General</c:formatCode>
                <c:ptCount val="14"/>
                <c:pt idx="0">
                  <c:v>0</c:v>
                </c:pt>
                <c:pt idx="1">
                  <c:v>0</c:v>
                </c:pt>
                <c:pt idx="2">
                  <c:v>30</c:v>
                </c:pt>
                <c:pt idx="3">
                  <c:v>30</c:v>
                </c:pt>
                <c:pt idx="4">
                  <c:v>31</c:v>
                </c:pt>
                <c:pt idx="5">
                  <c:v>50</c:v>
                </c:pt>
                <c:pt idx="6">
                  <c:v>70</c:v>
                </c:pt>
                <c:pt idx="7">
                  <c:v>15</c:v>
                </c:pt>
                <c:pt idx="8">
                  <c:v>70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AFC-41B8-8E6C-C70B67EC5D05}"/>
            </c:ext>
          </c:extLst>
        </c:ser>
        <c:ser>
          <c:idx val="1"/>
          <c:order val="1"/>
          <c:tx>
            <c:strRef>
              <c:f>'CRONOGRAMA ALM'!$F$1</c:f>
              <c:strCache>
                <c:ptCount val="1"/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B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'CRONOGRAMA ALM'!$D$10:$D$24</c:f>
              <c:strCache>
                <c:ptCount val="10"/>
                <c:pt idx="0">
                  <c:v>TIEMPO DE EJECUCIÓN DEL PROYECTO</c:v>
                </c:pt>
                <c:pt idx="1">
                  <c:v>GERENTE DE PROYECTO</c:v>
                </c:pt>
                <c:pt idx="2">
                  <c:v>ESPECIALISTA HIDRÁULICO/HIDRÓLOGO</c:v>
                </c:pt>
                <c:pt idx="3">
                  <c:v> ESPECIALISTA EN GEOTECNIA</c:v>
                </c:pt>
                <c:pt idx="4">
                  <c:v> ESPECIALISTA ESTRUCTURAL</c:v>
                </c:pt>
                <c:pt idx="5">
                  <c:v>ESPECIALISTA EN SISTEMAS DE ABASTECIMIENTO</c:v>
                </c:pt>
                <c:pt idx="6">
                  <c:v>ESPECIALISTA SOCIAL-DESCOM</c:v>
                </c:pt>
                <c:pt idx="7">
                  <c:v>ESPECIALISTA ECONOMICO</c:v>
                </c:pt>
                <c:pt idx="8">
                  <c:v>ESPECIALISTA AMBIENTAL</c:v>
                </c:pt>
                <c:pt idx="9">
                  <c:v>TOPOGRAFO</c:v>
                </c:pt>
              </c:strCache>
            </c:strRef>
          </c:cat>
          <c:val>
            <c:numRef>
              <c:f>'CRONOGRAMA ALM'!$G$10:$G$23</c:f>
              <c:numCache>
                <c:formatCode>General</c:formatCode>
                <c:ptCount val="14"/>
                <c:pt idx="0">
                  <c:v>80</c:v>
                </c:pt>
                <c:pt idx="1">
                  <c:v>120</c:v>
                </c:pt>
                <c:pt idx="2">
                  <c:v>40</c:v>
                </c:pt>
                <c:pt idx="3">
                  <c:v>20</c:v>
                </c:pt>
                <c:pt idx="4">
                  <c:v>30</c:v>
                </c:pt>
                <c:pt idx="5">
                  <c:v>30</c:v>
                </c:pt>
                <c:pt idx="6">
                  <c:v>30</c:v>
                </c:pt>
                <c:pt idx="7">
                  <c:v>30</c:v>
                </c:pt>
                <c:pt idx="8">
                  <c:v>50</c:v>
                </c:pt>
                <c:pt idx="9">
                  <c:v>30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AFC-41B8-8E6C-C70B67EC5D05}"/>
            </c:ext>
          </c:extLst>
        </c:ser>
        <c:ser>
          <c:idx val="2"/>
          <c:order val="2"/>
          <c:tx>
            <c:strRef>
              <c:f>'CRONOGRAMA ALM'!$J$8</c:f>
              <c:strCache>
                <c:ptCount val="1"/>
                <c:pt idx="0">
                  <c:v>ADICIONAL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B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'CRONOGRAMA ALM'!$J$10:$J$24</c:f>
              <c:numCache>
                <c:formatCode>General</c:formatCode>
                <c:ptCount val="15"/>
                <c:pt idx="0">
                  <c:v>40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AFC-41B8-8E6C-C70B67EC5D05}"/>
            </c:ext>
          </c:extLst>
        </c:ser>
        <c:ser>
          <c:idx val="3"/>
          <c:order val="3"/>
          <c:tx>
            <c:strRef>
              <c:f>'CRONOGRAMA ALM'!$K$9</c:f>
              <c:strCache>
                <c:ptCount val="1"/>
                <c:pt idx="0">
                  <c:v>FIN</c:v>
                </c:pt>
              </c:strCache>
            </c:strRef>
          </c:tx>
          <c:spPr>
            <a:noFill/>
            <a:ln>
              <a:noFill/>
            </a:ln>
            <a:effectLst/>
          </c:spPr>
          <c:invertIfNegative val="1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BO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'CRONOGRAMA ALM'!$K$10:$K$24</c:f>
              <c:numCache>
                <c:formatCode>General</c:formatCode>
                <c:ptCount val="15"/>
                <c:pt idx="0">
                  <c:v>120</c:v>
                </c:pt>
                <c:pt idx="1">
                  <c:v>120</c:v>
                </c:pt>
                <c:pt idx="2">
                  <c:v>70</c:v>
                </c:pt>
                <c:pt idx="3">
                  <c:v>50</c:v>
                </c:pt>
                <c:pt idx="4">
                  <c:v>80</c:v>
                </c:pt>
                <c:pt idx="5">
                  <c:v>100</c:v>
                </c:pt>
                <c:pt idx="6">
                  <c:v>45</c:v>
                </c:pt>
                <c:pt idx="7">
                  <c:v>120</c:v>
                </c:pt>
                <c:pt idx="8">
                  <c:v>30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1AFC-41B8-8E6C-C70B67EC5D0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-615404944"/>
        <c:axId val="-615401136"/>
      </c:barChart>
      <c:catAx>
        <c:axId val="-615404944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b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BO"/>
          </a:p>
        </c:txPr>
        <c:crossAx val="-615401136"/>
        <c:crosses val="autoZero"/>
        <c:auto val="0"/>
        <c:lblAlgn val="ctr"/>
        <c:lblOffset val="100"/>
        <c:noMultiLvlLbl val="0"/>
      </c:catAx>
      <c:valAx>
        <c:axId val="-615401136"/>
        <c:scaling>
          <c:orientation val="minMax"/>
          <c:max val="24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0" spcFirstLastPara="1" vertOverflow="ellipsis" wrap="square" anchor="t" anchorCtr="1"/>
          <a:lstStyle/>
          <a:p>
            <a:pPr>
              <a:defRPr sz="900" b="0" i="0" u="none" strike="noStrike" kern="1200" baseline="0">
                <a:ln>
                  <a:noFill/>
                </a:ln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BO"/>
          </a:p>
        </c:txPr>
        <c:crossAx val="-615404944"/>
        <c:crosses val="max"/>
        <c:crossBetween val="between"/>
        <c:majorUnit val="10"/>
        <c:minorUnit val="5"/>
      </c:valAx>
      <c:spPr>
        <a:noFill/>
        <a:ln w="25400">
          <a:solidFill>
            <a:schemeClr val="tx2">
              <a:alpha val="78000"/>
            </a:schemeClr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BO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5.png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2.png"/><Relationship Id="rId1" Type="http://schemas.openxmlformats.org/officeDocument/2006/relationships/image" Target="../media/image6.png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735330</xdr:colOff>
      <xdr:row>0</xdr:row>
      <xdr:rowOff>178435</xdr:rowOff>
    </xdr:from>
    <xdr:to>
      <xdr:col>6</xdr:col>
      <xdr:colOff>438087</xdr:colOff>
      <xdr:row>3</xdr:row>
      <xdr:rowOff>110295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F0F07555-85F4-498D-BE0C-82C1860610CF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64480" y="178435"/>
          <a:ext cx="2284032" cy="50336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276225</xdr:colOff>
      <xdr:row>0</xdr:row>
      <xdr:rowOff>114300</xdr:rowOff>
    </xdr:from>
    <xdr:to>
      <xdr:col>0</xdr:col>
      <xdr:colOff>1058906</xdr:colOff>
      <xdr:row>3</xdr:row>
      <xdr:rowOff>147996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C709C051-9374-45B7-9EE9-D2030A072C89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6225" y="114300"/>
          <a:ext cx="782681" cy="605196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95249</xdr:colOff>
      <xdr:row>8</xdr:row>
      <xdr:rowOff>79374</xdr:rowOff>
    </xdr:from>
    <xdr:to>
      <xdr:col>23</xdr:col>
      <xdr:colOff>714374</xdr:colOff>
      <xdr:row>19</xdr:row>
      <xdr:rowOff>63499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F68B92D9-2296-473B-A0FD-A7E48199734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357654</xdr:colOff>
      <xdr:row>5</xdr:row>
      <xdr:rowOff>52294</xdr:rowOff>
    </xdr:from>
    <xdr:to>
      <xdr:col>14</xdr:col>
      <xdr:colOff>564029</xdr:colOff>
      <xdr:row>5</xdr:row>
      <xdr:rowOff>115794</xdr:rowOff>
    </xdr:to>
    <xdr:sp macro="" textlink="">
      <xdr:nvSpPr>
        <xdr:cNvPr id="4" name="Rectángulo 3">
          <a:extLst>
            <a:ext uri="{FF2B5EF4-FFF2-40B4-BE49-F238E27FC236}">
              <a16:creationId xmlns:a16="http://schemas.microsoft.com/office/drawing/2014/main" id="{3A3A0E1A-5732-445D-BE8A-55DB0B9E8B5D}"/>
            </a:ext>
          </a:extLst>
        </xdr:cNvPr>
        <xdr:cNvSpPr/>
      </xdr:nvSpPr>
      <xdr:spPr>
        <a:xfrm>
          <a:off x="13490948" y="1195294"/>
          <a:ext cx="968375" cy="63500"/>
        </a:xfrm>
        <a:prstGeom prst="rect">
          <a:avLst/>
        </a:prstGeom>
        <a:solidFill>
          <a:schemeClr val="accent1">
            <a:lumMod val="60000"/>
            <a:lumOff val="40000"/>
          </a:schemeClr>
        </a:solidFill>
        <a:ln>
          <a:solidFill>
            <a:schemeClr val="accent1"/>
          </a:solidFill>
        </a:ln>
      </xdr:spPr>
      <xdr:style>
        <a:lnRef idx="2">
          <a:schemeClr val="accent2">
            <a:shade val="50000"/>
          </a:schemeClr>
        </a:lnRef>
        <a:fillRef idx="1">
          <a:schemeClr val="accent2"/>
        </a:fillRef>
        <a:effectRef idx="0">
          <a:schemeClr val="accent2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BO" sz="1100"/>
        </a:p>
      </xdr:txBody>
    </xdr:sp>
    <xdr:clientData/>
  </xdr:twoCellAnchor>
  <xdr:twoCellAnchor>
    <xdr:from>
      <xdr:col>13</xdr:col>
      <xdr:colOff>375397</xdr:colOff>
      <xdr:row>6</xdr:row>
      <xdr:rowOff>63500</xdr:rowOff>
    </xdr:from>
    <xdr:to>
      <xdr:col>14</xdr:col>
      <xdr:colOff>581772</xdr:colOff>
      <xdr:row>6</xdr:row>
      <xdr:rowOff>127000</xdr:rowOff>
    </xdr:to>
    <xdr:sp macro="" textlink="">
      <xdr:nvSpPr>
        <xdr:cNvPr id="5" name="Rectángulo 4">
          <a:extLst>
            <a:ext uri="{FF2B5EF4-FFF2-40B4-BE49-F238E27FC236}">
              <a16:creationId xmlns:a16="http://schemas.microsoft.com/office/drawing/2014/main" id="{173AF74D-739C-4672-8BF1-A228FA4F518A}"/>
            </a:ext>
          </a:extLst>
        </xdr:cNvPr>
        <xdr:cNvSpPr/>
      </xdr:nvSpPr>
      <xdr:spPr>
        <a:xfrm>
          <a:off x="13508691" y="1397000"/>
          <a:ext cx="968375" cy="63500"/>
        </a:xfrm>
        <a:prstGeom prst="rect">
          <a:avLst/>
        </a:prstGeom>
        <a:solidFill>
          <a:schemeClr val="accent3"/>
        </a:solidFill>
        <a:ln>
          <a:solidFill>
            <a:schemeClr val="accent3"/>
          </a:solidFill>
        </a:ln>
      </xdr:spPr>
      <xdr:style>
        <a:lnRef idx="2">
          <a:schemeClr val="accent2">
            <a:shade val="50000"/>
          </a:schemeClr>
        </a:lnRef>
        <a:fillRef idx="1">
          <a:schemeClr val="accent2"/>
        </a:fillRef>
        <a:effectRef idx="0">
          <a:schemeClr val="accent2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BO" sz="1100"/>
        </a:p>
      </xdr:txBody>
    </xdr:sp>
    <xdr:clientData/>
  </xdr:twoCellAnchor>
  <xdr:twoCellAnchor editAs="oneCell">
    <xdr:from>
      <xdr:col>3</xdr:col>
      <xdr:colOff>909955</xdr:colOff>
      <xdr:row>0</xdr:row>
      <xdr:rowOff>64135</xdr:rowOff>
    </xdr:from>
    <xdr:to>
      <xdr:col>6</xdr:col>
      <xdr:colOff>259715</xdr:colOff>
      <xdr:row>4</xdr:row>
      <xdr:rowOff>6985</xdr:rowOff>
    </xdr:to>
    <xdr:pic>
      <xdr:nvPicPr>
        <xdr:cNvPr id="6" name="Imagen 5">
          <a:extLst>
            <a:ext uri="{FF2B5EF4-FFF2-40B4-BE49-F238E27FC236}">
              <a16:creationId xmlns:a16="http://schemas.microsoft.com/office/drawing/2014/main" id="{B894881B-CB1E-4737-947D-6F5FBB0652EA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46555" y="64135"/>
          <a:ext cx="3261360" cy="71755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826135</xdr:colOff>
      <xdr:row>4</xdr:row>
      <xdr:rowOff>89535</xdr:rowOff>
    </xdr:to>
    <xdr:pic>
      <xdr:nvPicPr>
        <xdr:cNvPr id="7" name="Imagen 6">
          <a:extLst>
            <a:ext uri="{FF2B5EF4-FFF2-40B4-BE49-F238E27FC236}">
              <a16:creationId xmlns:a16="http://schemas.microsoft.com/office/drawing/2014/main" id="{40AAA12B-B43F-4D9A-A4CA-F9A7D50CC72A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4500" y="0"/>
          <a:ext cx="1118235" cy="864235"/>
        </a:xfrm>
        <a:prstGeom prst="rect">
          <a:avLst/>
        </a:prstGeom>
        <a:noFill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344802</xdr:colOff>
      <xdr:row>0</xdr:row>
      <xdr:rowOff>53551</xdr:rowOff>
    </xdr:from>
    <xdr:to>
      <xdr:col>8</xdr:col>
      <xdr:colOff>997146</xdr:colOff>
      <xdr:row>2</xdr:row>
      <xdr:rowOff>175911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5B5368A8-43FF-4E26-905F-CF8807CAD9D4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414469" y="53551"/>
          <a:ext cx="2292760" cy="50336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3</xdr:col>
      <xdr:colOff>126514</xdr:colOff>
      <xdr:row>3</xdr:row>
      <xdr:rowOff>33696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04BED0E7-0488-4D8E-81C1-646C9920443F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782681" cy="605196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545888</xdr:colOff>
      <xdr:row>51</xdr:row>
      <xdr:rowOff>64135</xdr:rowOff>
    </xdr:from>
    <xdr:to>
      <xdr:col>4</xdr:col>
      <xdr:colOff>2262082</xdr:colOff>
      <xdr:row>55</xdr:row>
      <xdr:rowOff>19685</xdr:rowOff>
    </xdr:to>
    <xdr:pic>
      <xdr:nvPicPr>
        <xdr:cNvPr id="6" name="Imagen 5">
          <a:extLst>
            <a:ext uri="{FF2B5EF4-FFF2-40B4-BE49-F238E27FC236}">
              <a16:creationId xmlns:a16="http://schemas.microsoft.com/office/drawing/2014/main" id="{8F7096A0-690D-4455-8B20-9F01D95C1331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02055" y="13758968"/>
          <a:ext cx="3261360" cy="7175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0</xdr:colOff>
      <xdr:row>51</xdr:row>
      <xdr:rowOff>0</xdr:rowOff>
    </xdr:from>
    <xdr:to>
      <xdr:col>3</xdr:col>
      <xdr:colOff>462068</xdr:colOff>
      <xdr:row>55</xdr:row>
      <xdr:rowOff>102235</xdr:rowOff>
    </xdr:to>
    <xdr:pic>
      <xdr:nvPicPr>
        <xdr:cNvPr id="7" name="Imagen 6">
          <a:extLst>
            <a:ext uri="{FF2B5EF4-FFF2-40B4-BE49-F238E27FC236}">
              <a16:creationId xmlns:a16="http://schemas.microsoft.com/office/drawing/2014/main" id="{2ADA1118-052C-475D-A321-4AFFDDA65BA2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3694833"/>
          <a:ext cx="1118235" cy="86423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9DB2A7-55A8-436A-BEE4-57EB7F30C210}">
  <dimension ref="A6:G12"/>
  <sheetViews>
    <sheetView view="pageBreakPreview" zoomScaleNormal="100" zoomScaleSheetLayoutView="100" workbookViewId="0">
      <selection activeCell="E24" sqref="E24"/>
    </sheetView>
  </sheetViews>
  <sheetFormatPr baseColWidth="10" defaultRowHeight="15" x14ac:dyDescent="0.25"/>
  <cols>
    <col min="1" max="1" width="39.42578125" customWidth="1"/>
    <col min="2" max="2" width="12.28515625" bestFit="1" customWidth="1"/>
    <col min="3" max="3" width="17.7109375" bestFit="1" customWidth="1"/>
    <col min="4" max="4" width="14.7109375" bestFit="1" customWidth="1"/>
    <col min="5" max="5" width="11.7109375" bestFit="1" customWidth="1"/>
    <col min="6" max="6" width="12.28515625" bestFit="1" customWidth="1"/>
    <col min="7" max="7" width="14" bestFit="1" customWidth="1"/>
  </cols>
  <sheetData>
    <row r="6" spans="1:7" x14ac:dyDescent="0.25">
      <c r="A6" s="96" t="s">
        <v>121</v>
      </c>
      <c r="B6" s="96"/>
      <c r="C6" s="96"/>
      <c r="D6" s="96"/>
      <c r="E6" s="96"/>
      <c r="F6" s="96"/>
      <c r="G6" s="96"/>
    </row>
    <row r="8" spans="1:7" x14ac:dyDescent="0.25">
      <c r="A8" s="81" t="s">
        <v>139</v>
      </c>
      <c r="B8" s="82" t="s">
        <v>115</v>
      </c>
      <c r="C8" s="82" t="s">
        <v>120</v>
      </c>
      <c r="D8" s="82" t="s">
        <v>116</v>
      </c>
      <c r="E8" s="82" t="s">
        <v>117</v>
      </c>
      <c r="F8" s="82" t="s">
        <v>118</v>
      </c>
      <c r="G8" s="82" t="s">
        <v>26</v>
      </c>
    </row>
    <row r="9" spans="1:7" x14ac:dyDescent="0.25">
      <c r="A9" s="79" t="s">
        <v>138</v>
      </c>
      <c r="B9" s="80">
        <f>'PRESUP.EDTP.'!I64</f>
        <v>87083.333333333328</v>
      </c>
      <c r="C9" s="80">
        <f>'PRESUP.EDTP.'!I65</f>
        <v>46237.5</v>
      </c>
      <c r="D9" s="80">
        <f>'PRESUP.EDTP.'!I66</f>
        <v>13332.083333333332</v>
      </c>
      <c r="E9" s="80">
        <f>'PRESUP.EDTP.'!I67</f>
        <v>14665.291666666666</v>
      </c>
      <c r="F9" s="80">
        <f>'PRESUP.EDTP.'!I68</f>
        <v>24105.020062488744</v>
      </c>
      <c r="G9" s="80">
        <f>'PRESUP.EDTP.'!I69</f>
        <v>185423.22839582205</v>
      </c>
    </row>
    <row r="10" spans="1:7" x14ac:dyDescent="0.25">
      <c r="A10" s="97" t="s">
        <v>119</v>
      </c>
      <c r="B10" s="97"/>
      <c r="C10" s="97"/>
      <c r="D10" s="97"/>
      <c r="E10" s="97"/>
      <c r="F10" s="97"/>
      <c r="G10" s="74">
        <f>SUM(G9:G9)</f>
        <v>185423.22839582205</v>
      </c>
    </row>
    <row r="11" spans="1:7" x14ac:dyDescent="0.25">
      <c r="G11" s="78">
        <f>G10/6.96</f>
        <v>26641.268447675582</v>
      </c>
    </row>
    <row r="12" spans="1:7" x14ac:dyDescent="0.25">
      <c r="G12" s="78"/>
    </row>
  </sheetData>
  <mergeCells count="2">
    <mergeCell ref="A6:G6"/>
    <mergeCell ref="A10:F10"/>
  </mergeCells>
  <pageMargins left="0.7" right="0.7" top="0.75" bottom="0.75" header="0.3" footer="0.3"/>
  <pageSetup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25"/>
  <sheetViews>
    <sheetView view="pageLayout" zoomScale="115" zoomScaleNormal="85" zoomScaleSheetLayoutView="100" zoomScalePageLayoutView="115" workbookViewId="0">
      <selection activeCell="C10" sqref="C10"/>
    </sheetView>
  </sheetViews>
  <sheetFormatPr baseColWidth="10" defaultRowHeight="15" x14ac:dyDescent="0.25"/>
  <cols>
    <col min="1" max="1" width="5.42578125" customWidth="1"/>
    <col min="2" max="2" width="30" customWidth="1"/>
    <col min="3" max="3" width="38" customWidth="1"/>
    <col min="4" max="4" width="13.140625" customWidth="1"/>
    <col min="5" max="5" width="12.7109375" customWidth="1"/>
  </cols>
  <sheetData>
    <row r="1" spans="1:5" ht="18.75" x14ac:dyDescent="0.3">
      <c r="A1" s="98" t="s">
        <v>111</v>
      </c>
      <c r="B1" s="98"/>
      <c r="C1" s="98"/>
      <c r="D1" s="98"/>
      <c r="E1" s="98"/>
    </row>
    <row r="2" spans="1:5" ht="18.75" customHeight="1" x14ac:dyDescent="0.25">
      <c r="A2" s="99" t="str">
        <f>_xlfn.SINGLE('PRESU. GENERAL'!A9)</f>
        <v>"NOMBRE DEL PROYECTO"</v>
      </c>
      <c r="B2" s="99"/>
      <c r="C2" s="99"/>
      <c r="D2" s="99"/>
      <c r="E2" s="99"/>
    </row>
    <row r="3" spans="1:5" ht="18.75" customHeight="1" x14ac:dyDescent="0.25">
      <c r="A3" s="99"/>
      <c r="B3" s="99"/>
      <c r="C3" s="99"/>
      <c r="D3" s="99"/>
      <c r="E3" s="99"/>
    </row>
    <row r="5" spans="1:5" ht="45" x14ac:dyDescent="0.25">
      <c r="A5" s="85" t="s">
        <v>0</v>
      </c>
      <c r="B5" s="85" t="s">
        <v>1</v>
      </c>
      <c r="C5" s="85" t="s">
        <v>2</v>
      </c>
      <c r="D5" s="85" t="s">
        <v>9</v>
      </c>
      <c r="E5" s="85" t="s">
        <v>10</v>
      </c>
    </row>
    <row r="6" spans="1:5" ht="15" customHeight="1" x14ac:dyDescent="0.25">
      <c r="A6" s="87" t="s">
        <v>11</v>
      </c>
      <c r="B6" s="88"/>
      <c r="C6" s="88"/>
      <c r="D6" s="88"/>
      <c r="E6" s="89"/>
    </row>
    <row r="7" spans="1:5" ht="31.5" customHeight="1" x14ac:dyDescent="0.25">
      <c r="A7" s="1">
        <v>1</v>
      </c>
      <c r="B7" s="48" t="s">
        <v>3</v>
      </c>
      <c r="C7" s="49" t="s">
        <v>4</v>
      </c>
      <c r="D7" s="37">
        <v>12500</v>
      </c>
      <c r="E7" s="33">
        <f>(D7/30)/8</f>
        <v>52.083333333333336</v>
      </c>
    </row>
    <row r="8" spans="1:5" ht="31.5" customHeight="1" x14ac:dyDescent="0.25">
      <c r="A8" s="1">
        <v>2</v>
      </c>
      <c r="B8" s="48" t="s">
        <v>122</v>
      </c>
      <c r="C8" s="49" t="s">
        <v>4</v>
      </c>
      <c r="D8" s="37">
        <v>11500</v>
      </c>
      <c r="E8" s="33">
        <f t="shared" ref="E8:E25" si="0">(D8/30)/8</f>
        <v>47.916666666666664</v>
      </c>
    </row>
    <row r="9" spans="1:5" ht="41.25" customHeight="1" x14ac:dyDescent="0.25">
      <c r="A9" s="1">
        <v>3</v>
      </c>
      <c r="B9" s="50" t="s">
        <v>101</v>
      </c>
      <c r="C9" s="49" t="s">
        <v>123</v>
      </c>
      <c r="D9" s="37">
        <v>9000</v>
      </c>
      <c r="E9" s="33">
        <f t="shared" si="0"/>
        <v>37.5</v>
      </c>
    </row>
    <row r="10" spans="1:5" ht="41.25" customHeight="1" x14ac:dyDescent="0.25">
      <c r="A10" s="1">
        <v>4</v>
      </c>
      <c r="B10" s="50" t="s">
        <v>130</v>
      </c>
      <c r="C10" s="49" t="s">
        <v>4</v>
      </c>
      <c r="D10" s="37">
        <v>10500</v>
      </c>
      <c r="E10" s="33">
        <f t="shared" ref="E10" si="1">(D10/30)/8</f>
        <v>43.75</v>
      </c>
    </row>
    <row r="11" spans="1:5" ht="35.25" customHeight="1" x14ac:dyDescent="0.25">
      <c r="A11" s="1">
        <v>5</v>
      </c>
      <c r="B11" s="50" t="s">
        <v>128</v>
      </c>
      <c r="C11" s="49" t="s">
        <v>126</v>
      </c>
      <c r="D11" s="37">
        <v>11500</v>
      </c>
      <c r="E11" s="33">
        <f t="shared" si="0"/>
        <v>47.916666666666664</v>
      </c>
    </row>
    <row r="12" spans="1:5" ht="51" customHeight="1" x14ac:dyDescent="0.25">
      <c r="A12" s="1">
        <v>6</v>
      </c>
      <c r="B12" s="50" t="s">
        <v>125</v>
      </c>
      <c r="C12" s="49" t="s">
        <v>136</v>
      </c>
      <c r="D12" s="37">
        <v>7500</v>
      </c>
      <c r="E12" s="33">
        <f t="shared" si="0"/>
        <v>31.25</v>
      </c>
    </row>
    <row r="13" spans="1:5" ht="51" customHeight="1" x14ac:dyDescent="0.25">
      <c r="A13" s="1">
        <v>7</v>
      </c>
      <c r="B13" s="50" t="s">
        <v>6</v>
      </c>
      <c r="C13" s="51" t="s">
        <v>124</v>
      </c>
      <c r="D13" s="37">
        <v>7500</v>
      </c>
      <c r="E13" s="33">
        <f t="shared" si="0"/>
        <v>31.25</v>
      </c>
    </row>
    <row r="14" spans="1:5" ht="54" customHeight="1" x14ac:dyDescent="0.25">
      <c r="A14" s="1">
        <v>8</v>
      </c>
      <c r="B14" s="50" t="s">
        <v>5</v>
      </c>
      <c r="C14" s="49" t="s">
        <v>77</v>
      </c>
      <c r="D14" s="37">
        <v>6000</v>
      </c>
      <c r="E14" s="33">
        <f t="shared" ref="E14" si="2">(D14/30)/8</f>
        <v>25</v>
      </c>
    </row>
    <row r="15" spans="1:5" ht="15" customHeight="1" x14ac:dyDescent="0.25">
      <c r="A15" s="44" t="s">
        <v>12</v>
      </c>
      <c r="B15" s="45"/>
      <c r="C15" s="45"/>
      <c r="D15" s="45"/>
      <c r="E15" s="46"/>
    </row>
    <row r="16" spans="1:5" ht="30" x14ac:dyDescent="0.25">
      <c r="A16" s="1">
        <v>9</v>
      </c>
      <c r="B16" s="2" t="s">
        <v>8</v>
      </c>
      <c r="C16" s="2" t="s">
        <v>64</v>
      </c>
      <c r="D16" s="37">
        <v>5000</v>
      </c>
      <c r="E16" s="33">
        <f t="shared" si="0"/>
        <v>20.833333333333332</v>
      </c>
    </row>
    <row r="17" spans="1:5" x14ac:dyDescent="0.25">
      <c r="A17" s="1">
        <v>10</v>
      </c>
      <c r="B17" s="3"/>
      <c r="C17" s="3"/>
      <c r="D17" s="3"/>
      <c r="E17" s="34">
        <f t="shared" si="0"/>
        <v>0</v>
      </c>
    </row>
    <row r="18" spans="1:5" x14ac:dyDescent="0.25">
      <c r="A18" s="1">
        <v>11</v>
      </c>
      <c r="B18" s="3"/>
      <c r="C18" s="3"/>
      <c r="D18" s="3"/>
      <c r="E18" s="34">
        <f t="shared" si="0"/>
        <v>0</v>
      </c>
    </row>
    <row r="19" spans="1:5" ht="15" customHeight="1" x14ac:dyDescent="0.25">
      <c r="A19" s="87" t="s">
        <v>47</v>
      </c>
      <c r="B19" s="88"/>
      <c r="C19" s="88"/>
      <c r="D19" s="88"/>
      <c r="E19" s="89"/>
    </row>
    <row r="20" spans="1:5" s="35" customFormat="1" x14ac:dyDescent="0.25">
      <c r="A20" s="1">
        <v>12</v>
      </c>
      <c r="B20" s="2"/>
      <c r="C20" s="2"/>
      <c r="D20" s="2"/>
      <c r="E20" s="33"/>
    </row>
    <row r="21" spans="1:5" x14ac:dyDescent="0.25">
      <c r="A21" s="14">
        <v>13</v>
      </c>
      <c r="B21" s="3"/>
      <c r="C21" s="3"/>
      <c r="D21" s="3"/>
      <c r="E21" s="34">
        <f t="shared" si="0"/>
        <v>0</v>
      </c>
    </row>
    <row r="22" spans="1:5" x14ac:dyDescent="0.25">
      <c r="A22" s="14">
        <v>14</v>
      </c>
      <c r="B22" s="3"/>
      <c r="C22" s="3"/>
      <c r="D22" s="3"/>
      <c r="E22" s="34">
        <f t="shared" si="0"/>
        <v>0</v>
      </c>
    </row>
    <row r="23" spans="1:5" ht="15" customHeight="1" x14ac:dyDescent="0.25">
      <c r="A23" s="87" t="s">
        <v>48</v>
      </c>
      <c r="B23" s="88"/>
      <c r="C23" s="88"/>
      <c r="D23" s="88"/>
      <c r="E23" s="89"/>
    </row>
    <row r="24" spans="1:5" x14ac:dyDescent="0.25">
      <c r="A24" s="14">
        <v>15</v>
      </c>
      <c r="B24" s="3"/>
      <c r="C24" s="3"/>
      <c r="D24" s="3"/>
      <c r="E24" s="34">
        <f t="shared" si="0"/>
        <v>0</v>
      </c>
    </row>
    <row r="25" spans="1:5" x14ac:dyDescent="0.25">
      <c r="A25" s="14">
        <v>16</v>
      </c>
      <c r="B25" s="3"/>
      <c r="C25" s="3"/>
      <c r="D25" s="3"/>
      <c r="E25" s="34">
        <f t="shared" si="0"/>
        <v>0</v>
      </c>
    </row>
  </sheetData>
  <mergeCells count="2">
    <mergeCell ref="A1:E1"/>
    <mergeCell ref="A2:E3"/>
  </mergeCells>
  <pageMargins left="0.7" right="0.7" top="0.75" bottom="0.75" header="0.3" footer="0.3"/>
  <pageSetup scale="91" fitToHeight="0" orientation="portrait" r:id="rId1"/>
  <headerFooter>
    <oddHeader>&amp;L&amp;G&amp;R&amp;G</oddHead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C000"/>
    <pageSetUpPr fitToPage="1"/>
  </sheetPr>
  <dimension ref="A1:X28"/>
  <sheetViews>
    <sheetView view="pageBreakPreview" topLeftCell="B1" zoomScale="75" zoomScaleNormal="55" zoomScaleSheetLayoutView="75" zoomScalePageLayoutView="70" workbookViewId="0">
      <selection activeCell="I6" sqref="I6"/>
    </sheetView>
  </sheetViews>
  <sheetFormatPr baseColWidth="10" defaultRowHeight="15" x14ac:dyDescent="0.25"/>
  <cols>
    <col min="1" max="1" width="8.140625" hidden="1" customWidth="1"/>
    <col min="2" max="2" width="6.7109375" customWidth="1"/>
    <col min="3" max="3" width="4.42578125" customWidth="1"/>
    <col min="4" max="4" width="19.5703125" customWidth="1"/>
    <col min="5" max="5" width="25.7109375" customWidth="1"/>
    <col min="6" max="6" width="13.28515625" customWidth="1"/>
    <col min="7" max="7" width="19.140625" customWidth="1"/>
    <col min="8" max="8" width="19.5703125" customWidth="1"/>
    <col min="9" max="9" width="22.42578125" customWidth="1"/>
    <col min="10" max="10" width="23" customWidth="1"/>
    <col min="11" max="11" width="12.42578125" customWidth="1"/>
  </cols>
  <sheetData>
    <row r="1" spans="1:24" x14ac:dyDescent="0.25">
      <c r="L1" s="103" t="s">
        <v>76</v>
      </c>
      <c r="M1" s="103"/>
      <c r="N1" s="103"/>
      <c r="O1" s="103"/>
      <c r="P1" s="103"/>
      <c r="Q1" s="103"/>
      <c r="R1" s="103"/>
      <c r="S1" s="103"/>
      <c r="T1" s="103"/>
      <c r="U1" s="103"/>
      <c r="V1" s="103"/>
      <c r="W1" s="103"/>
      <c r="X1" s="103"/>
    </row>
    <row r="2" spans="1:24" x14ac:dyDescent="0.25">
      <c r="L2" s="100" t="s">
        <v>19</v>
      </c>
      <c r="M2" s="100"/>
      <c r="N2" s="100"/>
      <c r="O2" s="100"/>
      <c r="P2" s="100"/>
      <c r="Q2" s="100"/>
      <c r="R2" s="100"/>
      <c r="S2" s="100"/>
      <c r="T2" s="100"/>
      <c r="U2" s="100"/>
      <c r="V2" s="100"/>
      <c r="W2" s="100"/>
      <c r="X2" s="100"/>
    </row>
    <row r="4" spans="1:24" ht="15.75" customHeight="1" x14ac:dyDescent="0.25">
      <c r="L4" s="19"/>
      <c r="M4" s="77" t="s">
        <v>20</v>
      </c>
      <c r="N4" s="104" t="str">
        <f>'PRESU. GENERAL'!A9:A9</f>
        <v>"NOMBRE DEL PROYECTO"</v>
      </c>
      <c r="O4" s="104"/>
      <c r="P4" s="104"/>
      <c r="Q4" s="104"/>
      <c r="R4" s="104"/>
      <c r="S4" s="104"/>
      <c r="T4" s="104"/>
      <c r="U4" s="104"/>
      <c r="V4" s="104"/>
      <c r="W4" s="104"/>
      <c r="X4" s="104"/>
    </row>
    <row r="5" spans="1:24" x14ac:dyDescent="0.25">
      <c r="N5" s="104"/>
      <c r="O5" s="104"/>
      <c r="P5" s="104"/>
      <c r="Q5" s="104"/>
      <c r="R5" s="104"/>
      <c r="S5" s="104"/>
      <c r="T5" s="104"/>
      <c r="U5" s="104"/>
      <c r="V5" s="104"/>
      <c r="W5" s="104"/>
      <c r="X5" s="104"/>
    </row>
    <row r="6" spans="1:24" x14ac:dyDescent="0.25">
      <c r="P6" t="s">
        <v>22</v>
      </c>
    </row>
    <row r="7" spans="1:24" x14ac:dyDescent="0.25">
      <c r="P7" t="s">
        <v>21</v>
      </c>
    </row>
    <row r="8" spans="1:24" hidden="1" x14ac:dyDescent="0.25">
      <c r="I8" t="s">
        <v>16</v>
      </c>
      <c r="J8" t="s">
        <v>17</v>
      </c>
    </row>
    <row r="9" spans="1:24" ht="42.75" customHeight="1" x14ac:dyDescent="0.25">
      <c r="C9" s="86" t="s">
        <v>0</v>
      </c>
      <c r="D9" s="86" t="s">
        <v>13</v>
      </c>
      <c r="E9" s="86" t="s">
        <v>1</v>
      </c>
      <c r="F9" s="86" t="s">
        <v>14</v>
      </c>
      <c r="G9" s="86" t="s">
        <v>65</v>
      </c>
      <c r="H9" s="86" t="s">
        <v>15</v>
      </c>
      <c r="I9" s="86" t="s">
        <v>66</v>
      </c>
      <c r="J9" s="86" t="s">
        <v>69</v>
      </c>
      <c r="K9" s="86" t="s">
        <v>18</v>
      </c>
    </row>
    <row r="10" spans="1:24" ht="15" customHeight="1" x14ac:dyDescent="0.25">
      <c r="C10" s="4"/>
      <c r="D10" s="101" t="s">
        <v>23</v>
      </c>
      <c r="E10" s="102"/>
      <c r="F10" s="9"/>
      <c r="G10" s="9">
        <v>80</v>
      </c>
      <c r="H10" s="4"/>
      <c r="I10" s="7">
        <v>0</v>
      </c>
      <c r="J10" s="11">
        <v>40</v>
      </c>
      <c r="K10" s="5">
        <f>+G10+J10</f>
        <v>120</v>
      </c>
    </row>
    <row r="11" spans="1:24" ht="30" x14ac:dyDescent="0.25">
      <c r="A11" s="15">
        <v>1</v>
      </c>
      <c r="C11" s="6">
        <v>1</v>
      </c>
      <c r="D11" s="2" t="str">
        <f>IF(A11=0,"",VLOOKUP(A11,PERSONAL!$A$7:$D$18,2))</f>
        <v>GERENTE DE PROYECTO</v>
      </c>
      <c r="E11" s="2" t="str">
        <f>IF($A11=0,"",VLOOKUP($A11,PERSONAL!$A$7:$D$18,3))</f>
        <v>Ingeniero Civil</v>
      </c>
      <c r="F11" s="10">
        <v>4</v>
      </c>
      <c r="G11" s="10">
        <v>120</v>
      </c>
      <c r="H11" s="6">
        <f>G11*F11</f>
        <v>480</v>
      </c>
      <c r="I11" s="8">
        <v>0</v>
      </c>
      <c r="J11" s="11"/>
      <c r="K11" s="5">
        <f t="shared" ref="K11:K12" si="0">J11+I11+G11</f>
        <v>120</v>
      </c>
    </row>
    <row r="12" spans="1:24" ht="45" x14ac:dyDescent="0.25">
      <c r="A12" s="15">
        <v>2</v>
      </c>
      <c r="C12" s="6">
        <v>2</v>
      </c>
      <c r="D12" s="2" t="str">
        <f>IF(A12=0,"",VLOOKUP(A12,PERSONAL!$A$7:$D$18,2))</f>
        <v>ESPECIALISTA HIDRÁULICO/HIDRÓLOGO</v>
      </c>
      <c r="E12" s="2" t="str">
        <f>IF($A12=0,"",VLOOKUP($A12,PERSONAL!$A$7:$D$18,3))</f>
        <v>Ingeniero Civil</v>
      </c>
      <c r="F12" s="10">
        <v>8</v>
      </c>
      <c r="G12" s="10">
        <v>40</v>
      </c>
      <c r="H12" s="6">
        <f t="shared" ref="H12:H13" si="1">G12*F12</f>
        <v>320</v>
      </c>
      <c r="I12" s="8">
        <v>30</v>
      </c>
      <c r="J12" s="11"/>
      <c r="K12" s="5">
        <f t="shared" si="0"/>
        <v>70</v>
      </c>
    </row>
    <row r="13" spans="1:24" ht="45" customHeight="1" x14ac:dyDescent="0.25">
      <c r="A13" s="15">
        <v>3</v>
      </c>
      <c r="C13" s="6">
        <v>3</v>
      </c>
      <c r="D13" s="2" t="str">
        <f>IF(A13=0,"",VLOOKUP(A13,PERSONAL!$A$7:$D$18,2))</f>
        <v xml:space="preserve"> ESPECIALISTA EN GEOTECNIA</v>
      </c>
      <c r="E13" s="2" t="str">
        <f>IF($A13=0,"",VLOOKUP($A13,PERSONAL!$A$7:$D$18,3))</f>
        <v>Ingeniero (a) Geólogo/ Ing. Civil con Esp. Geotécnia o Similares</v>
      </c>
      <c r="F13" s="10">
        <v>8</v>
      </c>
      <c r="G13" s="10">
        <v>20</v>
      </c>
      <c r="H13" s="6">
        <f t="shared" si="1"/>
        <v>160</v>
      </c>
      <c r="I13" s="8">
        <v>30</v>
      </c>
      <c r="J13" s="11"/>
      <c r="K13" s="5">
        <f>J13+I13+G13</f>
        <v>50</v>
      </c>
    </row>
    <row r="14" spans="1:24" ht="56.25" customHeight="1" x14ac:dyDescent="0.25">
      <c r="A14" s="15">
        <v>4</v>
      </c>
      <c r="C14" s="6">
        <v>4</v>
      </c>
      <c r="D14" s="2" t="str">
        <f>IF(A14=0,"",VLOOKUP(A14,PERSONAL!$A$7:$D$18,2))</f>
        <v xml:space="preserve"> ESPECIALISTA ESTRUCTURAL</v>
      </c>
      <c r="E14" s="2" t="str">
        <f>IF($A14=0,"",VLOOKUP($A14,PERSONAL!$A$7:$D$18,3))</f>
        <v>Ingeniero Civil</v>
      </c>
      <c r="F14" s="10">
        <v>8</v>
      </c>
      <c r="G14" s="10">
        <v>30</v>
      </c>
      <c r="H14" s="6">
        <f t="shared" ref="H14" si="2">G14*F14</f>
        <v>240</v>
      </c>
      <c r="I14" s="8">
        <v>31</v>
      </c>
      <c r="J14" s="11"/>
      <c r="K14" s="5">
        <f>J14+I15+G15</f>
        <v>80</v>
      </c>
    </row>
    <row r="15" spans="1:24" ht="57.75" customHeight="1" x14ac:dyDescent="0.25">
      <c r="A15" s="15">
        <v>5</v>
      </c>
      <c r="C15" s="6">
        <v>5</v>
      </c>
      <c r="D15" s="2" t="str">
        <f>IF(A15=0,"",VLOOKUP(A15,PERSONAL!$A$7:$D$18,2))</f>
        <v>ESPECIALISTA EN SISTEMAS DE ABASTECIMIENTO</v>
      </c>
      <c r="E15" s="2" t="str">
        <f>IF($A15=0,"",VLOOKUP($A15,PERSONAL!$A$7:$D$18,3))</f>
        <v>Ingeniero (a) Civil o Sanitario</v>
      </c>
      <c r="F15" s="10">
        <v>8</v>
      </c>
      <c r="G15" s="10">
        <v>30</v>
      </c>
      <c r="H15" s="6">
        <f>G15*F15</f>
        <v>240</v>
      </c>
      <c r="I15" s="8">
        <v>50</v>
      </c>
      <c r="J15" s="11"/>
      <c r="K15" s="5">
        <f>J15+I16+G16</f>
        <v>100</v>
      </c>
    </row>
    <row r="16" spans="1:24" ht="30" x14ac:dyDescent="0.25">
      <c r="A16" s="15">
        <v>6</v>
      </c>
      <c r="C16" s="6">
        <v>6</v>
      </c>
      <c r="D16" s="2" t="str">
        <f>IF(A16=0,"",VLOOKUP(A16,PERSONAL!$A$7:$D$18,2))</f>
        <v>ESPECIALISTA SOCIAL-DESCOM</v>
      </c>
      <c r="E16" s="2" t="str">
        <f>IF($A16=0,"",VLOOKUP($A16,PERSONAL!$A$7:$D$18,3))</f>
        <v>Licenciado (a) Social (Proyectos Sociales) -DESCOM FI</v>
      </c>
      <c r="F16" s="10">
        <v>6</v>
      </c>
      <c r="G16" s="10">
        <v>30</v>
      </c>
      <c r="H16" s="6">
        <f>G16*F16</f>
        <v>180</v>
      </c>
      <c r="I16" s="8">
        <v>70</v>
      </c>
      <c r="J16" s="11"/>
      <c r="K16" s="5">
        <f>J16+I17+G17</f>
        <v>45</v>
      </c>
    </row>
    <row r="17" spans="1:11" ht="45" x14ac:dyDescent="0.25">
      <c r="A17" s="15">
        <v>7</v>
      </c>
      <c r="C17" s="6">
        <v>7</v>
      </c>
      <c r="D17" s="2" t="str">
        <f>IF(A17=0,"",VLOOKUP(A17,PERSONAL!$A$7:$D$18,2))</f>
        <v>ESPECIALISTA ECONOMICO</v>
      </c>
      <c r="E17" s="2" t="str">
        <f>IF($A17=0,"",VLOOKUP($A17,PERSONAL!$A$7:$D$18,3))</f>
        <v>Licenciado en Economia (Evaluación de Proyectos Sociales)</v>
      </c>
      <c r="F17" s="10">
        <v>6</v>
      </c>
      <c r="G17" s="10">
        <v>30</v>
      </c>
      <c r="H17" s="6">
        <f>G17*F17</f>
        <v>180</v>
      </c>
      <c r="I17" s="8">
        <v>15</v>
      </c>
      <c r="J17" s="11"/>
      <c r="K17" s="5">
        <f>J17+I18+G18</f>
        <v>120</v>
      </c>
    </row>
    <row r="18" spans="1:11" ht="45" x14ac:dyDescent="0.25">
      <c r="A18" s="15">
        <v>8</v>
      </c>
      <c r="C18" s="6">
        <v>8</v>
      </c>
      <c r="D18" s="2" t="str">
        <f>IF(A18=0,"",VLOOKUP(A18,PERSONAL!$A$7:$D$18,2))</f>
        <v>ESPECIALISTA AMBIENTAL</v>
      </c>
      <c r="E18" s="2" t="str">
        <f>IF($A18=0,"",VLOOKUP($A18,PERSONAL!$A$7:$D$18,3))</f>
        <v>Ingeniero Ambiental o profesiones a fines con RENCA</v>
      </c>
      <c r="F18" s="10">
        <v>6</v>
      </c>
      <c r="G18" s="10">
        <v>50</v>
      </c>
      <c r="H18" s="6">
        <f>G18*F18</f>
        <v>300</v>
      </c>
      <c r="I18" s="8">
        <v>70</v>
      </c>
      <c r="J18" s="11"/>
      <c r="K18" s="5">
        <f>J18+I19+G19</f>
        <v>30</v>
      </c>
    </row>
    <row r="19" spans="1:11" ht="45" x14ac:dyDescent="0.25">
      <c r="A19" s="15">
        <v>9</v>
      </c>
      <c r="C19" s="6">
        <v>9</v>
      </c>
      <c r="D19" s="2" t="str">
        <f>IF(A19=0,"",VLOOKUP(A19,PERSONAL!$A$7:$D$18,2))</f>
        <v>TOPOGRAFO</v>
      </c>
      <c r="E19" s="2" t="str">
        <f>IF($A19=0,"",VLOOKUP($A19,PERSONAL!$A$7:$D$18,3))</f>
        <v>Licenciado en Topografía y Geodesia o Topógrafo a nivel técnico superior</v>
      </c>
      <c r="F19" s="10">
        <v>4</v>
      </c>
      <c r="G19" s="10">
        <v>30</v>
      </c>
      <c r="H19" s="6">
        <f>G19*F19</f>
        <v>120</v>
      </c>
      <c r="I19" s="8">
        <v>0</v>
      </c>
      <c r="J19" s="11"/>
      <c r="K19" s="5"/>
    </row>
    <row r="20" spans="1:11" x14ac:dyDescent="0.25">
      <c r="A20" s="15">
        <v>10</v>
      </c>
      <c r="C20" s="6">
        <v>10</v>
      </c>
      <c r="D20" s="2"/>
      <c r="E20" s="2"/>
      <c r="F20" s="10"/>
      <c r="G20" s="10"/>
      <c r="H20" s="6"/>
      <c r="I20" s="8"/>
      <c r="J20" s="11"/>
      <c r="K20" s="5"/>
    </row>
    <row r="21" spans="1:11" x14ac:dyDescent="0.25">
      <c r="A21" s="15">
        <v>11</v>
      </c>
      <c r="C21" s="6">
        <v>11</v>
      </c>
      <c r="D21" s="2"/>
      <c r="E21" s="2"/>
      <c r="F21" s="10"/>
      <c r="G21" s="10"/>
      <c r="H21" s="6"/>
      <c r="I21" s="8"/>
      <c r="J21" s="11"/>
      <c r="K21" s="5"/>
    </row>
    <row r="22" spans="1:11" x14ac:dyDescent="0.25">
      <c r="A22" s="15">
        <v>12</v>
      </c>
      <c r="C22" s="6">
        <v>12</v>
      </c>
      <c r="D22" s="2"/>
      <c r="E22" s="2"/>
      <c r="F22" s="10"/>
      <c r="G22" s="10"/>
      <c r="H22" s="6"/>
      <c r="I22" s="8"/>
      <c r="J22" s="11"/>
      <c r="K22" s="5"/>
    </row>
    <row r="23" spans="1:11" x14ac:dyDescent="0.25">
      <c r="A23" s="15"/>
      <c r="C23" s="6">
        <v>13</v>
      </c>
      <c r="D23" s="2"/>
      <c r="E23" s="2"/>
      <c r="F23" s="10"/>
      <c r="G23" s="10"/>
      <c r="H23" s="6"/>
      <c r="I23" s="8"/>
      <c r="J23" s="11"/>
      <c r="K23" s="5"/>
    </row>
    <row r="24" spans="1:11" x14ac:dyDescent="0.25">
      <c r="A24" s="15"/>
      <c r="C24" s="6">
        <v>14</v>
      </c>
      <c r="D24" s="2"/>
      <c r="E24" s="2"/>
      <c r="F24" s="10"/>
      <c r="G24" s="10"/>
      <c r="H24" s="6"/>
      <c r="I24" s="8"/>
      <c r="J24" s="11"/>
      <c r="K24" s="5"/>
    </row>
    <row r="26" spans="1:11" x14ac:dyDescent="0.25">
      <c r="C26" t="s">
        <v>67</v>
      </c>
    </row>
    <row r="27" spans="1:11" x14ac:dyDescent="0.25">
      <c r="C27" t="s">
        <v>68</v>
      </c>
    </row>
    <row r="28" spans="1:11" x14ac:dyDescent="0.25">
      <c r="C28" t="s">
        <v>70</v>
      </c>
    </row>
  </sheetData>
  <mergeCells count="4">
    <mergeCell ref="L2:X2"/>
    <mergeCell ref="D10:E10"/>
    <mergeCell ref="L1:X1"/>
    <mergeCell ref="N4:X5"/>
  </mergeCells>
  <pageMargins left="0.7" right="0.7" top="0.75" bottom="0.75" header="0.3" footer="0.3"/>
  <pageSetup scale="39" orientation="landscape" r:id="rId1"/>
  <headerFooter>
    <oddHeader xml:space="preserve">&amp;R
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C000"/>
    <pageSetUpPr fitToPage="1"/>
  </sheetPr>
  <dimension ref="A1:I70"/>
  <sheetViews>
    <sheetView tabSelected="1" view="pageLayout" topLeftCell="B1" zoomScale="90" zoomScaleNormal="100" zoomScaleSheetLayoutView="70" zoomScalePageLayoutView="90" workbookViewId="0">
      <selection activeCell="F2" sqref="E2:F2"/>
    </sheetView>
  </sheetViews>
  <sheetFormatPr baseColWidth="10" defaultRowHeight="15" x14ac:dyDescent="0.25"/>
  <cols>
    <col min="1" max="1" width="7" hidden="1" customWidth="1"/>
    <col min="2" max="2" width="4.5703125" style="35" customWidth="1"/>
    <col min="3" max="3" width="4.5703125" customWidth="1"/>
    <col min="4" max="4" width="21.5703125" customWidth="1"/>
    <col min="5" max="5" width="31.7109375" customWidth="1"/>
    <col min="6" max="6" width="36.28515625" customWidth="1"/>
    <col min="7" max="7" width="11" customWidth="1"/>
    <col min="8" max="8" width="11.85546875" customWidth="1"/>
    <col min="9" max="9" width="14.28515625" customWidth="1"/>
  </cols>
  <sheetData>
    <row r="1" spans="1:9" x14ac:dyDescent="0.25">
      <c r="B1" s="103"/>
      <c r="C1" s="103"/>
      <c r="D1" s="103"/>
      <c r="E1" s="103"/>
      <c r="F1" s="103"/>
      <c r="G1" s="103"/>
      <c r="H1" s="103"/>
      <c r="I1" s="103"/>
    </row>
    <row r="2" spans="1:9" x14ac:dyDescent="0.25">
      <c r="B2" s="90"/>
      <c r="C2" s="90"/>
      <c r="D2" s="90"/>
      <c r="E2" s="90"/>
      <c r="F2" s="90"/>
      <c r="G2" s="90"/>
      <c r="H2" s="90"/>
      <c r="I2" s="90"/>
    </row>
    <row r="3" spans="1:9" x14ac:dyDescent="0.25">
      <c r="B3" s="90"/>
      <c r="C3" s="90"/>
      <c r="D3" s="90"/>
      <c r="E3" s="90"/>
      <c r="F3" s="90"/>
      <c r="G3" s="90"/>
      <c r="H3" s="90"/>
      <c r="I3" s="90"/>
    </row>
    <row r="4" spans="1:9" ht="18.75" x14ac:dyDescent="0.3">
      <c r="B4" s="133" t="s">
        <v>96</v>
      </c>
      <c r="C4" s="133"/>
      <c r="D4" s="133"/>
      <c r="E4" s="133"/>
      <c r="F4" s="133"/>
      <c r="G4" s="133"/>
      <c r="H4" s="133"/>
      <c r="I4" s="133"/>
    </row>
    <row r="5" spans="1:9" ht="18.75" x14ac:dyDescent="0.3">
      <c r="B5" s="63"/>
      <c r="C5" s="20"/>
      <c r="D5" s="20"/>
      <c r="E5" s="20"/>
      <c r="F5" s="20"/>
      <c r="G5" s="20"/>
      <c r="H5" s="20"/>
      <c r="I5" s="20"/>
    </row>
    <row r="6" spans="1:9" ht="15" customHeight="1" x14ac:dyDescent="0.25">
      <c r="B6" t="s">
        <v>20</v>
      </c>
      <c r="D6" s="135" t="str">
        <f>'PRESU. GENERAL'!A9:A9</f>
        <v>"NOMBRE DEL PROYECTO"</v>
      </c>
      <c r="E6" s="135"/>
      <c r="F6" s="135"/>
      <c r="G6" s="135"/>
      <c r="H6" s="135"/>
      <c r="I6" s="135"/>
    </row>
    <row r="7" spans="1:9" ht="15" customHeight="1" x14ac:dyDescent="0.25">
      <c r="D7" s="135"/>
      <c r="E7" s="135"/>
      <c r="F7" s="135"/>
      <c r="G7" s="135"/>
      <c r="H7" s="135"/>
      <c r="I7" s="135"/>
    </row>
    <row r="8" spans="1:9" x14ac:dyDescent="0.25">
      <c r="B8" s="64" t="s">
        <v>50</v>
      </c>
      <c r="C8" s="19"/>
    </row>
    <row r="9" spans="1:9" ht="33.75" x14ac:dyDescent="0.25">
      <c r="B9" s="83" t="s">
        <v>0</v>
      </c>
      <c r="C9" s="83"/>
      <c r="D9" s="83" t="s">
        <v>41</v>
      </c>
      <c r="E9" s="83" t="s">
        <v>42</v>
      </c>
      <c r="F9" s="83" t="s">
        <v>43</v>
      </c>
      <c r="G9" s="84" t="s">
        <v>24</v>
      </c>
      <c r="H9" s="84" t="s">
        <v>44</v>
      </c>
      <c r="I9" s="84" t="s">
        <v>25</v>
      </c>
    </row>
    <row r="10" spans="1:9" x14ac:dyDescent="0.25">
      <c r="B10" s="112" t="s">
        <v>45</v>
      </c>
      <c r="C10" s="113"/>
      <c r="D10" s="113"/>
      <c r="E10" s="113"/>
      <c r="F10" s="113"/>
      <c r="G10" s="113"/>
      <c r="H10" s="114"/>
      <c r="I10" s="76">
        <f>SUM(I11:I18)</f>
        <v>87083.333333333328</v>
      </c>
    </row>
    <row r="11" spans="1:9" ht="30" customHeight="1" x14ac:dyDescent="0.25">
      <c r="A11" s="15">
        <f>'CRONOGRAMA ALM'!A11</f>
        <v>1</v>
      </c>
      <c r="B11" s="1">
        <v>1</v>
      </c>
      <c r="C11" s="105" t="str">
        <f>IF($A11=0,"",VLOOKUP($A11,PERSONAL!$A$7:$E$31,2))</f>
        <v>GERENTE DE PROYECTO</v>
      </c>
      <c r="D11" s="106"/>
      <c r="E11" s="2" t="str">
        <f>IF($A11=0,"",VLOOKUP($A11,PERSONAL!$A$7:$E$31,3))</f>
        <v>Ingeniero Civil</v>
      </c>
      <c r="F11" s="52" t="s">
        <v>78</v>
      </c>
      <c r="G11" s="1">
        <f>IF($A11=0,"",VLOOKUP($A11,'CRONOGRAMA ALM'!$A$11:$K$24,8))</f>
        <v>480</v>
      </c>
      <c r="H11" s="75">
        <f>IF($A11=0,"",VLOOKUP($A11,PERSONAL!$A$7:$E$31,5))</f>
        <v>52.083333333333336</v>
      </c>
      <c r="I11" s="69">
        <f>IF($A11=0,"",H11*G11)</f>
        <v>25000</v>
      </c>
    </row>
    <row r="12" spans="1:9" ht="30" customHeight="1" x14ac:dyDescent="0.25">
      <c r="A12" s="15">
        <f>'CRONOGRAMA ALM'!A12</f>
        <v>2</v>
      </c>
      <c r="B12" s="1">
        <v>2</v>
      </c>
      <c r="C12" s="105" t="str">
        <f>IF($A12=0,"",VLOOKUP($A12,PERSONAL!$A$7:$E$31,2))</f>
        <v>ESPECIALISTA HIDRÁULICO/HIDRÓLOGO</v>
      </c>
      <c r="D12" s="106"/>
      <c r="E12" s="2" t="str">
        <f>IF($A12=0,"",VLOOKUP($A12,PERSONAL!$A$7:$E$31,3))</f>
        <v>Ingeniero Civil</v>
      </c>
      <c r="F12" s="52" t="s">
        <v>131</v>
      </c>
      <c r="G12" s="1">
        <f>IF($A12=0,"",VLOOKUP($A12,'CRONOGRAMA ALM'!$A$11:$K$24,8))</f>
        <v>320</v>
      </c>
      <c r="H12" s="75">
        <f>IF($A12=0,"",VLOOKUP($A12,PERSONAL!$A$7:$E$31,5))</f>
        <v>47.916666666666664</v>
      </c>
      <c r="I12" s="69">
        <f t="shared" ref="I12:I18" si="0">IF($A12=0,"",H12*G12)</f>
        <v>15333.333333333332</v>
      </c>
    </row>
    <row r="13" spans="1:9" ht="41.25" customHeight="1" x14ac:dyDescent="0.25">
      <c r="A13" s="15">
        <f>'CRONOGRAMA ALM'!A13</f>
        <v>3</v>
      </c>
      <c r="B13" s="1">
        <v>3</v>
      </c>
      <c r="C13" s="105" t="str">
        <f>IF($A13=0,"",VLOOKUP($A13,PERSONAL!$A$7:$E$31,2))</f>
        <v xml:space="preserve"> ESPECIALISTA EN GEOTECNIA</v>
      </c>
      <c r="D13" s="106"/>
      <c r="E13" s="2" t="str">
        <f>IF($A13=0,"",VLOOKUP($A13,PERSONAL!$A$7:$E$31,3))</f>
        <v>Ingeniero (a) Geólogo/ Ing. Civil con Esp. Geotécnia o Similares</v>
      </c>
      <c r="F13" s="52" t="s">
        <v>102</v>
      </c>
      <c r="G13" s="1">
        <f>IF($A13=0,"",VLOOKUP($A13,'CRONOGRAMA ALM'!$A$11:$K$24,8))</f>
        <v>160</v>
      </c>
      <c r="H13" s="75">
        <f>IF($A13=0,"",VLOOKUP($A13,PERSONAL!$A$7:$E$31,5))</f>
        <v>37.5</v>
      </c>
      <c r="I13" s="69">
        <f t="shared" si="0"/>
        <v>6000</v>
      </c>
    </row>
    <row r="14" spans="1:9" ht="30" customHeight="1" x14ac:dyDescent="0.25">
      <c r="A14" s="15">
        <f>'CRONOGRAMA ALM'!A14</f>
        <v>4</v>
      </c>
      <c r="B14" s="1">
        <v>4</v>
      </c>
      <c r="C14" s="105" t="str">
        <f>IF($A14=0,"",VLOOKUP($A14,PERSONAL!$A$7:$E$31,2))</f>
        <v xml:space="preserve"> ESPECIALISTA ESTRUCTURAL</v>
      </c>
      <c r="D14" s="106"/>
      <c r="E14" s="2" t="str">
        <f>IF($A14=0,"",VLOOKUP($A14,PERSONAL!$A$7:$E$31,3))</f>
        <v>Ingeniero Civil</v>
      </c>
      <c r="F14" s="52" t="s">
        <v>132</v>
      </c>
      <c r="G14" s="1">
        <f>IF($A14=0,"",VLOOKUP($A14,'CRONOGRAMA ALM'!$A$11:$K$24,8))</f>
        <v>240</v>
      </c>
      <c r="H14" s="75">
        <f>IF($A14=0,"",VLOOKUP($A14,PERSONAL!$A$7:$E$31,5))</f>
        <v>43.75</v>
      </c>
      <c r="I14" s="69">
        <f t="shared" si="0"/>
        <v>10500</v>
      </c>
    </row>
    <row r="15" spans="1:9" ht="36" customHeight="1" x14ac:dyDescent="0.25">
      <c r="A15" s="15">
        <f>'CRONOGRAMA ALM'!A15</f>
        <v>5</v>
      </c>
      <c r="B15" s="1">
        <v>5</v>
      </c>
      <c r="C15" s="105" t="str">
        <f>IF($A15=0,"",VLOOKUP($A15,PERSONAL!$A$7:$E$31,2))</f>
        <v>ESPECIALISTA EN SISTEMAS DE ABASTECIMIENTO</v>
      </c>
      <c r="D15" s="106"/>
      <c r="E15" s="2" t="str">
        <f>IF($A15=0,"",VLOOKUP($A15,PERSONAL!$A$7:$E$31,3))</f>
        <v>Ingeniero (a) Civil o Sanitario</v>
      </c>
      <c r="F15" s="52" t="s">
        <v>133</v>
      </c>
      <c r="G15" s="1">
        <f>IF($A15=0,"",VLOOKUP($A15,'CRONOGRAMA ALM'!$A$11:$K$24,8))</f>
        <v>240</v>
      </c>
      <c r="H15" s="75">
        <f>IF($A15=0,"",VLOOKUP($A15,PERSONAL!$A$7:$E$31,5))</f>
        <v>47.916666666666664</v>
      </c>
      <c r="I15" s="69">
        <f t="shared" si="0"/>
        <v>11500</v>
      </c>
    </row>
    <row r="16" spans="1:9" ht="30" x14ac:dyDescent="0.25">
      <c r="A16" s="15">
        <f>'CRONOGRAMA ALM'!A16</f>
        <v>6</v>
      </c>
      <c r="B16" s="1">
        <v>6</v>
      </c>
      <c r="C16" s="105" t="str">
        <f>IF($A16=0,"",VLOOKUP($A16,PERSONAL!$A$7:$E$31,2))</f>
        <v>ESPECIALISTA SOCIAL-DESCOM</v>
      </c>
      <c r="D16" s="106"/>
      <c r="E16" s="2" t="str">
        <f>IF($A16=0,"",VLOOKUP($A16,PERSONAL!$A$7:$E$31,3))</f>
        <v>Licenciado (a) Social (Proyectos Sociales) -DESCOM FI</v>
      </c>
      <c r="F16" s="52" t="s">
        <v>135</v>
      </c>
      <c r="G16" s="1">
        <f>IF($A16=0,"",VLOOKUP($A16,'CRONOGRAMA ALM'!$A$11:$K$24,8))</f>
        <v>180</v>
      </c>
      <c r="H16" s="75">
        <f>IF($A16=0,"",VLOOKUP($A16,PERSONAL!$A$7:$E$31,5))</f>
        <v>31.25</v>
      </c>
      <c r="I16" s="69">
        <f t="shared" si="0"/>
        <v>5625</v>
      </c>
    </row>
    <row r="17" spans="1:9" ht="30" customHeight="1" x14ac:dyDescent="0.25">
      <c r="A17" s="15">
        <f>'CRONOGRAMA ALM'!A17</f>
        <v>7</v>
      </c>
      <c r="B17" s="1">
        <v>7</v>
      </c>
      <c r="C17" s="105" t="str">
        <f>IF($A17=0,"",VLOOKUP($A17,PERSONAL!$A$7:$E$31,2))</f>
        <v>ESPECIALISTA ECONOMICO</v>
      </c>
      <c r="D17" s="106"/>
      <c r="E17" s="2" t="str">
        <f>IF($A17=0,"",VLOOKUP($A17,PERSONAL!$A$7:$E$31,3))</f>
        <v>Licenciado en Economia (Evaluación de Proyectos Sociales)</v>
      </c>
      <c r="F17" s="52" t="s">
        <v>134</v>
      </c>
      <c r="G17" s="1">
        <f>IF($A17=0,"",VLOOKUP($A17,'CRONOGRAMA ALM'!$A$11:$K$24,8))</f>
        <v>180</v>
      </c>
      <c r="H17" s="75">
        <f>IF($A17=0,"",VLOOKUP($A17,PERSONAL!$A$7:$E$31,5))</f>
        <v>31.25</v>
      </c>
      <c r="I17" s="69">
        <f t="shared" si="0"/>
        <v>5625</v>
      </c>
    </row>
    <row r="18" spans="1:9" ht="30" customHeight="1" x14ac:dyDescent="0.25">
      <c r="A18" s="15">
        <f>'CRONOGRAMA ALM'!A18</f>
        <v>8</v>
      </c>
      <c r="B18" s="1">
        <v>8</v>
      </c>
      <c r="C18" s="105" t="str">
        <f>IF($A18=0,"",VLOOKUP($A18,PERSONAL!$A$7:$E$31,2))</f>
        <v>ESPECIALISTA AMBIENTAL</v>
      </c>
      <c r="D18" s="106"/>
      <c r="E18" s="2" t="str">
        <f>IF($A18=0,"",VLOOKUP($A18,PERSONAL!$A$7:$E$31,3))</f>
        <v>Ingeniero Ambiental o profesiones a fines con RENCA</v>
      </c>
      <c r="F18" s="52" t="s">
        <v>79</v>
      </c>
      <c r="G18" s="1">
        <f>IF($A18=0,"",VLOOKUP($A18,'CRONOGRAMA ALM'!$A$11:$K$24,8))</f>
        <v>300</v>
      </c>
      <c r="H18" s="75">
        <f>IF($A18=0,"",VLOOKUP($A18,PERSONAL!$A$7:$E$31,5))</f>
        <v>25</v>
      </c>
      <c r="I18" s="69">
        <f t="shared" si="0"/>
        <v>7500</v>
      </c>
    </row>
    <row r="19" spans="1:9" ht="30" customHeight="1" x14ac:dyDescent="0.25">
      <c r="A19" s="15">
        <f>'CRONOGRAMA ALM'!A19</f>
        <v>9</v>
      </c>
      <c r="B19" s="1">
        <v>9</v>
      </c>
      <c r="C19" s="105" t="str">
        <f>IF($A19=0,"",VLOOKUP($A19,PERSONAL!$A$7:$E$31,2))</f>
        <v>TOPOGRAFO</v>
      </c>
      <c r="D19" s="106"/>
      <c r="E19" s="2" t="str">
        <f>IF($A19=0,"",VLOOKUP($A19,PERSONAL!$A$7:$E$31,3))</f>
        <v>Licenciado en Topografía y Geodesia o Topógrafo a nivel técnico superior</v>
      </c>
      <c r="F19" s="52" t="s">
        <v>137</v>
      </c>
      <c r="G19" s="1">
        <f>IF($A19=0,"",VLOOKUP($A19,'CRONOGRAMA ALM'!$A$11:$K$24,8))</f>
        <v>120</v>
      </c>
      <c r="H19" s="75">
        <f>IF($A19=0,"",VLOOKUP($A19,PERSONAL!$A$7:$E$31,5))</f>
        <v>20.833333333333332</v>
      </c>
      <c r="I19" s="69">
        <f t="shared" ref="I19" si="1">IF($A19=0,"",H19*G19)</f>
        <v>2500</v>
      </c>
    </row>
    <row r="20" spans="1:9" ht="30" customHeight="1" x14ac:dyDescent="0.25">
      <c r="A20" s="15"/>
      <c r="B20" s="112" t="s">
        <v>46</v>
      </c>
      <c r="C20" s="113"/>
      <c r="D20" s="113"/>
      <c r="E20" s="113"/>
      <c r="F20" s="113"/>
      <c r="G20" s="113"/>
      <c r="H20" s="114"/>
      <c r="I20" s="25">
        <f>SUM(I21:I22)</f>
        <v>0</v>
      </c>
    </row>
    <row r="21" spans="1:9" ht="30" customHeight="1" x14ac:dyDescent="0.25">
      <c r="A21" s="15">
        <v>11</v>
      </c>
      <c r="B21" s="1">
        <v>1</v>
      </c>
      <c r="C21" s="107"/>
      <c r="D21" s="107"/>
      <c r="E21" s="2"/>
      <c r="F21" s="2"/>
      <c r="G21" s="1"/>
      <c r="H21" s="23"/>
      <c r="I21" s="24">
        <f t="shared" ref="I21:I22" si="2">IF($A21=0,"",H21*G21)</f>
        <v>0</v>
      </c>
    </row>
    <row r="22" spans="1:9" ht="30" customHeight="1" x14ac:dyDescent="0.25">
      <c r="A22" s="15">
        <v>12</v>
      </c>
      <c r="B22" s="1">
        <v>2</v>
      </c>
      <c r="C22" s="107"/>
      <c r="D22" s="107"/>
      <c r="E22" s="2"/>
      <c r="F22" s="2"/>
      <c r="G22" s="1"/>
      <c r="H22" s="23"/>
      <c r="I22" s="24">
        <f t="shared" si="2"/>
        <v>0</v>
      </c>
    </row>
    <row r="23" spans="1:9" ht="13.5" customHeight="1" x14ac:dyDescent="0.25">
      <c r="A23" s="15"/>
      <c r="B23" s="112" t="s">
        <v>47</v>
      </c>
      <c r="C23" s="113"/>
      <c r="D23" s="113"/>
      <c r="E23" s="113"/>
      <c r="F23" s="113"/>
      <c r="G23" s="113"/>
      <c r="H23" s="114"/>
      <c r="I23" s="25">
        <f>SUM(I24:I25)</f>
        <v>0</v>
      </c>
    </row>
    <row r="24" spans="1:9" ht="19.5" customHeight="1" x14ac:dyDescent="0.25">
      <c r="A24" s="15">
        <v>15</v>
      </c>
      <c r="B24" s="1">
        <v>1</v>
      </c>
      <c r="C24" s="105"/>
      <c r="D24" s="106"/>
      <c r="E24" s="2"/>
      <c r="F24" s="2"/>
      <c r="G24" s="1"/>
      <c r="H24" s="23">
        <f>IF($A24=0,"",VLOOKUP($A24,PERSONAL!$A$7:$E$31,5))</f>
        <v>0</v>
      </c>
      <c r="I24" s="24">
        <f t="shared" ref="I24:I25" si="3">IF($A24=0,"",H24*G24)</f>
        <v>0</v>
      </c>
    </row>
    <row r="25" spans="1:9" x14ac:dyDescent="0.25">
      <c r="A25" s="15">
        <f>'CRONOGRAMA ALM'!A22</f>
        <v>12</v>
      </c>
      <c r="B25" s="1" t="s">
        <v>49</v>
      </c>
      <c r="C25" s="105"/>
      <c r="D25" s="106"/>
      <c r="E25" s="2"/>
      <c r="F25" s="2"/>
      <c r="G25" s="1"/>
      <c r="H25" s="23">
        <f>IF($A25=0,"",VLOOKUP($A25,PERSONAL!$A$7:$E$31,5))</f>
        <v>0</v>
      </c>
      <c r="I25" s="24">
        <f t="shared" si="3"/>
        <v>0</v>
      </c>
    </row>
    <row r="26" spans="1:9" x14ac:dyDescent="0.25">
      <c r="A26" s="15"/>
      <c r="B26" s="112" t="s">
        <v>48</v>
      </c>
      <c r="C26" s="113"/>
      <c r="D26" s="113"/>
      <c r="E26" s="113"/>
      <c r="F26" s="113"/>
      <c r="G26" s="113"/>
      <c r="H26" s="114"/>
      <c r="I26" s="25">
        <f>SUM(I27:I28)</f>
        <v>0</v>
      </c>
    </row>
    <row r="27" spans="1:9" x14ac:dyDescent="0.25">
      <c r="A27" s="15">
        <f>'CRONOGRAMA ALM'!A23</f>
        <v>0</v>
      </c>
      <c r="B27" s="1">
        <v>1</v>
      </c>
      <c r="C27" s="105" t="str">
        <f>IF($A27=0,"",VLOOKUP($A27,PERSONAL!$A$7:$E$31,2))</f>
        <v/>
      </c>
      <c r="D27" s="106"/>
      <c r="E27" s="2" t="str">
        <f>IF($A27=0,"",VLOOKUP($A27,PERSONAL!$A$7:$E$31,3))</f>
        <v/>
      </c>
      <c r="F27" s="2"/>
      <c r="G27" s="1" t="str">
        <f>IF($A27=0,"",VLOOKUP($A27,'CRONOGRAMA ALM'!$A$11:$K$24,8))</f>
        <v/>
      </c>
      <c r="H27" s="23" t="str">
        <f>IF($A27=0,"",VLOOKUP($A27,PERSONAL!$A$7:$E$31,5))</f>
        <v/>
      </c>
      <c r="I27" s="24" t="str">
        <f t="shared" ref="I27:I28" si="4">IF($A27=0,"",H27*G27)</f>
        <v/>
      </c>
    </row>
    <row r="28" spans="1:9" x14ac:dyDescent="0.25">
      <c r="A28" s="15">
        <f>'CRONOGRAMA ALM'!A24</f>
        <v>0</v>
      </c>
      <c r="B28" s="1" t="s">
        <v>49</v>
      </c>
      <c r="C28" s="105" t="str">
        <f>IF($A28=0,"",VLOOKUP($A28,PERSONAL!$A$7:$E$31,2))</f>
        <v/>
      </c>
      <c r="D28" s="106"/>
      <c r="E28" s="2" t="str">
        <f>IF($A28=0,"",VLOOKUP($A28,PERSONAL!$A$7:$E$31,3))</f>
        <v/>
      </c>
      <c r="F28" s="2"/>
      <c r="G28" s="1" t="str">
        <f>IF($A28=0,"",VLOOKUP($A28,'CRONOGRAMA ALM'!$A$11:$K$24,8))</f>
        <v/>
      </c>
      <c r="H28" s="23" t="str">
        <f>IF($A28=0,"",VLOOKUP($A28,PERSONAL!$A$7:$E$31,5))</f>
        <v/>
      </c>
      <c r="I28" s="24" t="str">
        <f t="shared" si="4"/>
        <v/>
      </c>
    </row>
    <row r="29" spans="1:9" x14ac:dyDescent="0.25">
      <c r="B29" s="123" t="s">
        <v>26</v>
      </c>
      <c r="C29" s="123"/>
      <c r="D29" s="123"/>
      <c r="E29" s="123"/>
      <c r="F29" s="123"/>
      <c r="G29" s="123"/>
      <c r="H29" s="123"/>
      <c r="I29" s="26">
        <f>I26+I23+I20+I10</f>
        <v>87083.333333333328</v>
      </c>
    </row>
    <row r="31" spans="1:9" x14ac:dyDescent="0.25">
      <c r="B31" s="64" t="s">
        <v>51</v>
      </c>
      <c r="C31" s="19"/>
    </row>
    <row r="32" spans="1:9" ht="22.5" x14ac:dyDescent="0.25">
      <c r="B32" s="83" t="s">
        <v>0</v>
      </c>
      <c r="C32" s="83"/>
      <c r="D32" s="134" t="s">
        <v>27</v>
      </c>
      <c r="E32" s="134"/>
      <c r="F32" s="83" t="s">
        <v>28</v>
      </c>
      <c r="G32" s="83" t="s">
        <v>29</v>
      </c>
      <c r="H32" s="83" t="s">
        <v>30</v>
      </c>
      <c r="I32" s="83" t="s">
        <v>31</v>
      </c>
    </row>
    <row r="33" spans="2:9" x14ac:dyDescent="0.25">
      <c r="B33" s="65" t="s">
        <v>95</v>
      </c>
      <c r="C33" s="39"/>
      <c r="D33" s="40"/>
      <c r="E33" s="40"/>
      <c r="F33" s="40"/>
      <c r="G33" s="40"/>
      <c r="H33" s="40"/>
      <c r="I33" s="47"/>
    </row>
    <row r="34" spans="2:9" x14ac:dyDescent="0.25">
      <c r="B34" s="1">
        <v>1</v>
      </c>
      <c r="C34" s="22" t="s">
        <v>97</v>
      </c>
      <c r="D34" s="17"/>
      <c r="E34" s="18"/>
      <c r="F34" s="14" t="s">
        <v>37</v>
      </c>
      <c r="G34" s="16">
        <v>1</v>
      </c>
      <c r="H34" s="16">
        <v>7500</v>
      </c>
      <c r="I34" s="16">
        <f>IF(H34=0,"",H34*G34)</f>
        <v>7500</v>
      </c>
    </row>
    <row r="35" spans="2:9" x14ac:dyDescent="0.25">
      <c r="B35" s="1">
        <v>2</v>
      </c>
      <c r="C35" s="22" t="s">
        <v>32</v>
      </c>
      <c r="D35" s="17"/>
      <c r="E35" s="18"/>
      <c r="F35" s="14" t="s">
        <v>38</v>
      </c>
      <c r="G35" s="16">
        <v>1</v>
      </c>
      <c r="H35" s="16">
        <v>1500</v>
      </c>
      <c r="I35" s="16">
        <f t="shared" ref="I35" si="5">IF(H35=0,"",H35*G35)</f>
        <v>1500</v>
      </c>
    </row>
    <row r="36" spans="2:9" x14ac:dyDescent="0.25">
      <c r="B36" s="1">
        <v>3</v>
      </c>
      <c r="C36" s="22" t="s">
        <v>127</v>
      </c>
      <c r="D36" s="17"/>
      <c r="E36" s="18"/>
      <c r="F36" s="14" t="s">
        <v>39</v>
      </c>
      <c r="G36" s="16">
        <v>2</v>
      </c>
      <c r="H36" s="16">
        <v>850</v>
      </c>
      <c r="I36" s="16">
        <f>IF(H36=0,"",H36*G36)</f>
        <v>1700</v>
      </c>
    </row>
    <row r="37" spans="2:9" x14ac:dyDescent="0.25">
      <c r="B37" s="1">
        <v>4</v>
      </c>
      <c r="C37" s="68" t="s">
        <v>103</v>
      </c>
      <c r="D37" s="67"/>
      <c r="E37" s="67"/>
      <c r="F37" s="14" t="s">
        <v>39</v>
      </c>
      <c r="G37" s="16">
        <v>2</v>
      </c>
      <c r="H37" s="16">
        <v>150</v>
      </c>
      <c r="I37" s="16">
        <f t="shared" ref="I37:I42" si="6">IF(H37=0,"",H37*G37)</f>
        <v>300</v>
      </c>
    </row>
    <row r="38" spans="2:9" x14ac:dyDescent="0.25">
      <c r="B38" s="1">
        <v>5</v>
      </c>
      <c r="C38" s="67" t="s">
        <v>104</v>
      </c>
      <c r="D38" s="67"/>
      <c r="E38" s="67"/>
      <c r="F38" s="14" t="s">
        <v>39</v>
      </c>
      <c r="G38" s="16">
        <v>2</v>
      </c>
      <c r="H38" s="16">
        <v>400</v>
      </c>
      <c r="I38" s="16">
        <f>IF(H38=0,"",H38*G38)</f>
        <v>800</v>
      </c>
    </row>
    <row r="39" spans="2:9" x14ac:dyDescent="0.25">
      <c r="B39" s="1">
        <v>6</v>
      </c>
      <c r="C39" s="67" t="s">
        <v>105</v>
      </c>
      <c r="D39" s="67"/>
      <c r="E39" s="67"/>
      <c r="F39" s="14" t="s">
        <v>39</v>
      </c>
      <c r="G39" s="16">
        <v>2</v>
      </c>
      <c r="H39" s="16">
        <v>600</v>
      </c>
      <c r="I39" s="16">
        <f t="shared" si="6"/>
        <v>1200</v>
      </c>
    </row>
    <row r="40" spans="2:9" x14ac:dyDescent="0.25">
      <c r="B40" s="1">
        <v>7</v>
      </c>
      <c r="C40" s="67" t="s">
        <v>113</v>
      </c>
      <c r="D40" s="67"/>
      <c r="E40" s="67"/>
      <c r="F40" s="14" t="s">
        <v>39</v>
      </c>
      <c r="G40" s="16">
        <v>2</v>
      </c>
      <c r="H40" s="16">
        <v>2300</v>
      </c>
      <c r="I40" s="16">
        <f t="shared" si="6"/>
        <v>4600</v>
      </c>
    </row>
    <row r="41" spans="2:9" x14ac:dyDescent="0.25">
      <c r="B41" s="1">
        <v>8</v>
      </c>
      <c r="C41" s="67" t="s">
        <v>112</v>
      </c>
      <c r="D41" s="67"/>
      <c r="E41" s="67"/>
      <c r="F41" s="14" t="s">
        <v>39</v>
      </c>
      <c r="G41" s="16">
        <v>5</v>
      </c>
      <c r="H41" s="16">
        <v>1600</v>
      </c>
      <c r="I41" s="16">
        <f t="shared" si="6"/>
        <v>8000</v>
      </c>
    </row>
    <row r="42" spans="2:9" x14ac:dyDescent="0.25">
      <c r="B42" s="1">
        <v>9</v>
      </c>
      <c r="C42" s="67" t="s">
        <v>129</v>
      </c>
      <c r="D42" s="67"/>
      <c r="E42" s="67"/>
      <c r="F42" s="14" t="s">
        <v>74</v>
      </c>
      <c r="G42" s="62">
        <v>10</v>
      </c>
      <c r="H42" s="16">
        <v>1300</v>
      </c>
      <c r="I42" s="16">
        <f t="shared" si="6"/>
        <v>13000</v>
      </c>
    </row>
    <row r="43" spans="2:9" x14ac:dyDescent="0.25">
      <c r="B43" s="93"/>
      <c r="C43" s="91"/>
      <c r="D43" s="91"/>
      <c r="E43" s="91"/>
      <c r="F43" s="92"/>
      <c r="G43" s="94"/>
      <c r="H43" s="95"/>
      <c r="I43" s="21"/>
    </row>
    <row r="44" spans="2:9" x14ac:dyDescent="0.25">
      <c r="B44" s="65" t="s">
        <v>75</v>
      </c>
      <c r="C44" s="39"/>
      <c r="D44" s="40"/>
      <c r="E44" s="40"/>
      <c r="F44" s="41"/>
      <c r="G44" s="42"/>
      <c r="H44" s="42"/>
      <c r="I44" s="43"/>
    </row>
    <row r="45" spans="2:9" x14ac:dyDescent="0.25">
      <c r="B45" s="1">
        <v>1</v>
      </c>
      <c r="C45" s="108" t="s">
        <v>33</v>
      </c>
      <c r="D45" s="109"/>
      <c r="E45" s="110"/>
      <c r="F45" s="14" t="s">
        <v>37</v>
      </c>
      <c r="G45" s="16">
        <v>1</v>
      </c>
      <c r="H45" s="16">
        <v>1800</v>
      </c>
      <c r="I45" s="16">
        <f>IF(H45=0,"",H45*G45)</f>
        <v>1800</v>
      </c>
    </row>
    <row r="46" spans="2:9" x14ac:dyDescent="0.25">
      <c r="B46" s="1">
        <v>2</v>
      </c>
      <c r="C46" s="108" t="s">
        <v>34</v>
      </c>
      <c r="D46" s="109"/>
      <c r="E46" s="110"/>
      <c r="F46" s="14" t="s">
        <v>37</v>
      </c>
      <c r="G46" s="16">
        <v>1</v>
      </c>
      <c r="H46" s="16">
        <v>1700</v>
      </c>
      <c r="I46" s="16">
        <f>IF(H46=0,"",H46*G46)</f>
        <v>1700</v>
      </c>
    </row>
    <row r="47" spans="2:9" x14ac:dyDescent="0.25">
      <c r="B47" s="1">
        <v>3</v>
      </c>
      <c r="C47" s="108" t="s">
        <v>35</v>
      </c>
      <c r="D47" s="109"/>
      <c r="E47" s="110"/>
      <c r="F47" s="14" t="s">
        <v>37</v>
      </c>
      <c r="G47" s="16">
        <v>1</v>
      </c>
      <c r="H47" s="16">
        <v>800</v>
      </c>
      <c r="I47" s="16">
        <f>IF(H47=0,"",H47*G47)</f>
        <v>800</v>
      </c>
    </row>
    <row r="48" spans="2:9" x14ac:dyDescent="0.25">
      <c r="B48" s="1">
        <v>4</v>
      </c>
      <c r="C48" s="108" t="s">
        <v>36</v>
      </c>
      <c r="D48" s="109"/>
      <c r="E48" s="110"/>
      <c r="F48" s="14" t="s">
        <v>40</v>
      </c>
      <c r="G48" s="16">
        <v>225</v>
      </c>
      <c r="H48" s="16">
        <v>1.5</v>
      </c>
      <c r="I48" s="16">
        <f>IF(H48=0,"",H48*G48)</f>
        <v>337.5</v>
      </c>
    </row>
    <row r="49" spans="2:9" ht="78.599999999999994" customHeight="1" x14ac:dyDescent="0.25">
      <c r="B49" s="1">
        <v>6</v>
      </c>
      <c r="C49" s="118" t="s">
        <v>106</v>
      </c>
      <c r="D49" s="119"/>
      <c r="E49" s="120"/>
      <c r="F49" s="1" t="s">
        <v>37</v>
      </c>
      <c r="G49" s="1">
        <v>1</v>
      </c>
      <c r="H49" s="69">
        <v>3000</v>
      </c>
      <c r="I49" s="24">
        <f t="shared" ref="I49" si="7">IF(H49=0,"",H49*G49)</f>
        <v>3000</v>
      </c>
    </row>
    <row r="50" spans="2:9" x14ac:dyDescent="0.25">
      <c r="B50" s="1"/>
      <c r="C50" s="108"/>
      <c r="D50" s="109"/>
      <c r="E50" s="110"/>
      <c r="F50" s="13"/>
      <c r="G50" s="14"/>
      <c r="H50" s="16"/>
      <c r="I50" s="16"/>
    </row>
    <row r="51" spans="2:9" x14ac:dyDescent="0.25">
      <c r="B51" s="123" t="s">
        <v>26</v>
      </c>
      <c r="C51" s="123"/>
      <c r="D51" s="123"/>
      <c r="E51" s="123"/>
      <c r="F51" s="123"/>
      <c r="G51" s="123"/>
      <c r="H51" s="123"/>
      <c r="I51" s="26">
        <f>SUM(I34:I50)</f>
        <v>46237.5</v>
      </c>
    </row>
    <row r="56" spans="2:9" x14ac:dyDescent="0.25">
      <c r="B56" s="103" t="s">
        <v>63</v>
      </c>
      <c r="C56" s="103"/>
      <c r="D56" s="103"/>
      <c r="E56" s="103"/>
      <c r="F56" s="103"/>
      <c r="G56" s="103"/>
      <c r="H56" s="103"/>
      <c r="I56" s="103"/>
    </row>
    <row r="57" spans="2:9" x14ac:dyDescent="0.25">
      <c r="B57" s="125" t="s">
        <v>52</v>
      </c>
      <c r="C57" s="125"/>
      <c r="D57" s="125"/>
      <c r="E57" s="125"/>
      <c r="F57" s="125"/>
      <c r="G57" s="125"/>
      <c r="H57" s="125"/>
      <c r="I57" s="125"/>
    </row>
    <row r="58" spans="2:9" x14ac:dyDescent="0.25">
      <c r="B58" s="125" t="s">
        <v>53</v>
      </c>
      <c r="C58" s="125"/>
      <c r="D58" s="125"/>
      <c r="E58" s="125"/>
      <c r="F58" s="125"/>
      <c r="G58" s="125"/>
      <c r="H58" s="125"/>
      <c r="I58" s="125"/>
    </row>
    <row r="59" spans="2:9" x14ac:dyDescent="0.25">
      <c r="B59" s="66"/>
      <c r="C59" s="28"/>
      <c r="D59" s="28"/>
      <c r="E59" s="28"/>
      <c r="F59" s="28"/>
      <c r="G59" s="28"/>
      <c r="H59" s="28"/>
      <c r="I59" s="28"/>
    </row>
    <row r="60" spans="2:9" x14ac:dyDescent="0.25">
      <c r="B60" s="124" t="str">
        <f>CONCATENATE(" ",B6)</f>
        <v xml:space="preserve"> PROYECTO:</v>
      </c>
      <c r="C60" s="124"/>
      <c r="D60" s="124"/>
      <c r="E60" s="129" t="str">
        <f>D6</f>
        <v>"NOMBRE DEL PROYECTO"</v>
      </c>
      <c r="F60" s="129"/>
      <c r="G60" s="129"/>
      <c r="H60" s="129"/>
      <c r="I60" s="129"/>
    </row>
    <row r="61" spans="2:9" x14ac:dyDescent="0.25">
      <c r="E61" s="130"/>
      <c r="F61" s="130"/>
      <c r="G61" s="130"/>
      <c r="H61" s="130"/>
      <c r="I61" s="130"/>
    </row>
    <row r="62" spans="2:9" ht="19.5" customHeight="1" x14ac:dyDescent="0.25">
      <c r="B62" s="126" t="s">
        <v>54</v>
      </c>
      <c r="C62" s="127"/>
      <c r="D62" s="127"/>
      <c r="E62" s="127"/>
      <c r="F62" s="127"/>
      <c r="G62" s="127"/>
      <c r="H62" s="128"/>
      <c r="I62" s="12" t="s">
        <v>55</v>
      </c>
    </row>
    <row r="63" spans="2:9" x14ac:dyDescent="0.25">
      <c r="B63" s="115"/>
      <c r="C63" s="131" t="s">
        <v>56</v>
      </c>
      <c r="D63" s="132"/>
      <c r="E63" s="132"/>
      <c r="F63" s="132"/>
      <c r="G63" s="132"/>
      <c r="H63" s="132"/>
      <c r="I63" s="131"/>
    </row>
    <row r="64" spans="2:9" x14ac:dyDescent="0.25">
      <c r="B64" s="116"/>
      <c r="C64" s="1" t="s">
        <v>57</v>
      </c>
      <c r="D64" s="22" t="s">
        <v>59</v>
      </c>
      <c r="E64" s="17"/>
      <c r="F64" s="30"/>
      <c r="G64" s="17"/>
      <c r="H64" s="18"/>
      <c r="I64" s="21">
        <f>I29</f>
        <v>87083.333333333328</v>
      </c>
    </row>
    <row r="65" spans="2:9" x14ac:dyDescent="0.25">
      <c r="B65" s="116"/>
      <c r="C65" s="1" t="s">
        <v>58</v>
      </c>
      <c r="D65" s="22" t="s">
        <v>60</v>
      </c>
      <c r="E65" s="17"/>
      <c r="F65" s="17"/>
      <c r="G65" s="17"/>
      <c r="H65" s="18"/>
      <c r="I65" s="21">
        <f>I51</f>
        <v>46237.5</v>
      </c>
    </row>
    <row r="66" spans="2:9" x14ac:dyDescent="0.25">
      <c r="B66" s="116"/>
      <c r="C66" s="1" t="s">
        <v>61</v>
      </c>
      <c r="D66" s="22" t="s">
        <v>71</v>
      </c>
      <c r="E66" s="22"/>
      <c r="F66" s="38"/>
      <c r="G66" s="38"/>
      <c r="H66" s="31"/>
      <c r="I66" s="21">
        <f>+(I64+I65)*0.1</f>
        <v>13332.083333333332</v>
      </c>
    </row>
    <row r="67" spans="2:9" x14ac:dyDescent="0.25">
      <c r="B67" s="116"/>
      <c r="C67" s="36"/>
      <c r="D67" s="121" t="s">
        <v>72</v>
      </c>
      <c r="E67" s="122"/>
      <c r="F67" s="122"/>
      <c r="G67" s="122"/>
      <c r="H67" s="122"/>
      <c r="I67" s="27">
        <f>SUM(I64:I66)*0.1</f>
        <v>14665.291666666666</v>
      </c>
    </row>
    <row r="68" spans="2:9" x14ac:dyDescent="0.25">
      <c r="B68" s="117"/>
      <c r="C68" s="36"/>
      <c r="D68" s="121" t="s">
        <v>73</v>
      </c>
      <c r="E68" s="122"/>
      <c r="F68" s="122"/>
      <c r="G68" s="122"/>
      <c r="H68" s="122"/>
      <c r="I68" s="27">
        <f>+(I67+I66+I65+I64)*0.14942529</f>
        <v>24105.020062488744</v>
      </c>
    </row>
    <row r="69" spans="2:9" ht="18.75" x14ac:dyDescent="0.3">
      <c r="B69" s="111" t="s">
        <v>62</v>
      </c>
      <c r="C69" s="111"/>
      <c r="D69" s="111"/>
      <c r="E69" s="111"/>
      <c r="F69" s="111"/>
      <c r="G69" s="111"/>
      <c r="H69" s="111"/>
      <c r="I69" s="32">
        <f>SUM(I64:I68)</f>
        <v>185423.22839582205</v>
      </c>
    </row>
    <row r="70" spans="2:9" x14ac:dyDescent="0.25">
      <c r="B70" s="64"/>
      <c r="C70" s="19"/>
      <c r="D70" s="19"/>
      <c r="E70" s="19"/>
      <c r="F70" s="19"/>
      <c r="G70" s="19"/>
      <c r="H70" s="19"/>
      <c r="I70" s="29"/>
    </row>
  </sheetData>
  <mergeCells count="42">
    <mergeCell ref="B1:I1"/>
    <mergeCell ref="B4:I4"/>
    <mergeCell ref="B10:H10"/>
    <mergeCell ref="D32:E32"/>
    <mergeCell ref="B29:H29"/>
    <mergeCell ref="B26:H26"/>
    <mergeCell ref="B20:H20"/>
    <mergeCell ref="C11:D11"/>
    <mergeCell ref="C12:D12"/>
    <mergeCell ref="C13:D13"/>
    <mergeCell ref="C14:D14"/>
    <mergeCell ref="C15:D15"/>
    <mergeCell ref="C16:D16"/>
    <mergeCell ref="C17:D17"/>
    <mergeCell ref="D6:I7"/>
    <mergeCell ref="C19:D19"/>
    <mergeCell ref="B69:H69"/>
    <mergeCell ref="B23:H23"/>
    <mergeCell ref="C27:D27"/>
    <mergeCell ref="C28:D28"/>
    <mergeCell ref="B63:B68"/>
    <mergeCell ref="B56:I56"/>
    <mergeCell ref="C49:E49"/>
    <mergeCell ref="D67:H67"/>
    <mergeCell ref="B51:H51"/>
    <mergeCell ref="D68:H68"/>
    <mergeCell ref="B60:D60"/>
    <mergeCell ref="B57:I57"/>
    <mergeCell ref="B58:I58"/>
    <mergeCell ref="B62:H62"/>
    <mergeCell ref="E60:I61"/>
    <mergeCell ref="C63:I63"/>
    <mergeCell ref="C45:E45"/>
    <mergeCell ref="C50:E50"/>
    <mergeCell ref="C46:E46"/>
    <mergeCell ref="C47:E47"/>
    <mergeCell ref="C48:E48"/>
    <mergeCell ref="C24:D24"/>
    <mergeCell ref="C21:D21"/>
    <mergeCell ref="C25:D25"/>
    <mergeCell ref="C22:D22"/>
    <mergeCell ref="C18:D18"/>
  </mergeCells>
  <pageMargins left="0.98425196850393704" right="0.78740157480314965" top="0.78740157480314965" bottom="0.78740157480314965" header="0.31496062992125984" footer="0.31496062992125984"/>
  <pageSetup scale="63" fitToHeight="0" orientation="portrait" r:id="rId1"/>
  <rowBreaks count="1" manualBreakCount="1">
    <brk id="51" min="1" max="8" man="1"/>
  </rowBreaks>
  <colBreaks count="1" manualBreakCount="1">
    <brk id="9" max="1048575" man="1"/>
  </col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M40"/>
  <sheetViews>
    <sheetView zoomScale="55" zoomScaleNormal="55" zoomScaleSheetLayoutView="55" workbookViewId="0">
      <selection activeCell="A16" sqref="A16:C16"/>
    </sheetView>
  </sheetViews>
  <sheetFormatPr baseColWidth="10" defaultColWidth="11.5703125" defaultRowHeight="15" x14ac:dyDescent="0.25"/>
  <cols>
    <col min="1" max="1" width="7.28515625" customWidth="1"/>
    <col min="2" max="2" width="30.42578125" customWidth="1"/>
    <col min="3" max="3" width="30.42578125" style="66" customWidth="1"/>
    <col min="4" max="4" width="104" customWidth="1"/>
  </cols>
  <sheetData>
    <row r="1" spans="1:13" ht="18.75" x14ac:dyDescent="0.25">
      <c r="A1" s="136" t="s">
        <v>80</v>
      </c>
      <c r="B1" s="137"/>
      <c r="C1" s="137"/>
      <c r="D1" s="137"/>
    </row>
    <row r="2" spans="1:13" ht="35.25" customHeight="1" x14ac:dyDescent="0.25">
      <c r="A2" s="53"/>
      <c r="B2" s="61" t="s">
        <v>81</v>
      </c>
      <c r="C2" s="138" t="str">
        <f>+'CRONOGRAMA ALM'!N4</f>
        <v>"NOMBRE DEL PROYECTO"</v>
      </c>
      <c r="D2" s="138"/>
      <c r="E2" s="54"/>
      <c r="F2" s="54"/>
      <c r="G2" s="54"/>
    </row>
    <row r="3" spans="1:13" x14ac:dyDescent="0.25">
      <c r="A3" s="19"/>
      <c r="B3" s="55"/>
      <c r="C3" s="70"/>
      <c r="D3" s="55"/>
      <c r="E3" s="54"/>
      <c r="F3" s="54"/>
      <c r="G3" s="54"/>
    </row>
    <row r="4" spans="1:13" x14ac:dyDescent="0.25">
      <c r="A4" s="56" t="s">
        <v>0</v>
      </c>
      <c r="B4" s="4" t="s">
        <v>82</v>
      </c>
      <c r="C4" s="4" t="s">
        <v>83</v>
      </c>
      <c r="D4" s="56" t="s">
        <v>84</v>
      </c>
    </row>
    <row r="5" spans="1:13" ht="75" x14ac:dyDescent="0.25">
      <c r="A5" s="6">
        <v>1</v>
      </c>
      <c r="B5" s="48" t="str">
        <f>+'CRONOGRAMA ALM'!D11</f>
        <v>GERENTE DE PROYECTO</v>
      </c>
      <c r="C5" s="6" t="s">
        <v>85</v>
      </c>
      <c r="D5" s="57" t="s">
        <v>86</v>
      </c>
    </row>
    <row r="6" spans="1:13" ht="60" x14ac:dyDescent="0.25">
      <c r="A6" s="6">
        <v>2</v>
      </c>
      <c r="B6" s="48" t="str">
        <f>+'CRONOGRAMA ALM'!D12</f>
        <v>ESPECIALISTA HIDRÁULICO/HIDRÓLOGO</v>
      </c>
      <c r="C6" s="6" t="s">
        <v>87</v>
      </c>
      <c r="D6" s="57" t="s">
        <v>88</v>
      </c>
    </row>
    <row r="7" spans="1:13" ht="45" x14ac:dyDescent="0.35">
      <c r="A7" s="6">
        <v>3</v>
      </c>
      <c r="B7" s="48" t="str">
        <f>+'CRONOGRAMA ALM'!D13</f>
        <v xml:space="preserve"> ESPECIALISTA EN GEOTECNIA</v>
      </c>
      <c r="C7" s="71" t="str">
        <f>+PERSONAL!C9</f>
        <v>Ingeniero (a) Geólogo/ Ing. Civil con Esp. Geotécnia o Similares</v>
      </c>
      <c r="D7" s="72" t="s">
        <v>108</v>
      </c>
      <c r="M7" s="60"/>
    </row>
    <row r="8" spans="1:13" ht="115.5" customHeight="1" x14ac:dyDescent="0.25">
      <c r="A8" s="6">
        <v>4</v>
      </c>
      <c r="B8" s="48" t="str">
        <f>+'CRONOGRAMA ALM'!D14</f>
        <v xml:space="preserve"> ESPECIALISTA ESTRUCTURAL</v>
      </c>
      <c r="C8" s="6" t="str">
        <f>+PERSONAL!C11</f>
        <v>Ingeniero (a) Civil o Sanitario</v>
      </c>
      <c r="D8" s="3" t="s">
        <v>107</v>
      </c>
    </row>
    <row r="9" spans="1:13" ht="60" customHeight="1" x14ac:dyDescent="0.25">
      <c r="A9" s="6">
        <v>5</v>
      </c>
      <c r="B9" s="48" t="str">
        <f>+'CRONOGRAMA ALM'!D15</f>
        <v>ESPECIALISTA EN SISTEMAS DE ABASTECIMIENTO</v>
      </c>
      <c r="C9" s="6" t="str">
        <f>+PERSONAL!C12</f>
        <v>Licenciado (a) Social (Proyectos Sociales) -DESCOM FI</v>
      </c>
      <c r="D9" s="51" t="s">
        <v>110</v>
      </c>
    </row>
    <row r="10" spans="1:13" ht="151.5" customHeight="1" x14ac:dyDescent="0.25">
      <c r="A10" s="6">
        <v>6</v>
      </c>
      <c r="B10" s="48" t="str">
        <f>+'CRONOGRAMA ALM'!D16</f>
        <v>ESPECIALISTA SOCIAL-DESCOM</v>
      </c>
      <c r="C10" s="71" t="str">
        <f>+PERSONAL!C13</f>
        <v>Licenciado en Economia (Evaluación de Proyectos Sociales)</v>
      </c>
      <c r="D10" s="73" t="s">
        <v>109</v>
      </c>
    </row>
    <row r="11" spans="1:13" ht="134.25" customHeight="1" x14ac:dyDescent="0.25">
      <c r="A11" s="6">
        <v>7</v>
      </c>
      <c r="B11" s="48" t="str">
        <f>+'CRONOGRAMA ALM'!D17</f>
        <v>ESPECIALISTA ECONOMICO</v>
      </c>
      <c r="C11" s="6" t="s">
        <v>98</v>
      </c>
      <c r="D11" s="57" t="s">
        <v>89</v>
      </c>
    </row>
    <row r="12" spans="1:13" ht="87.75" customHeight="1" x14ac:dyDescent="0.25">
      <c r="A12" s="6">
        <v>8</v>
      </c>
      <c r="B12" s="48" t="str">
        <f>+'CRONOGRAMA ALM'!D18</f>
        <v>ESPECIALISTA AMBIENTAL</v>
      </c>
      <c r="C12" s="6" t="s">
        <v>77</v>
      </c>
      <c r="D12" s="58" t="s">
        <v>90</v>
      </c>
    </row>
    <row r="13" spans="1:13" ht="87.75" customHeight="1" x14ac:dyDescent="0.25">
      <c r="A13" s="6">
        <v>9</v>
      </c>
      <c r="B13" s="48" t="str">
        <f>+'CRONOGRAMA ALM'!D19</f>
        <v>TOPOGRAFO</v>
      </c>
      <c r="C13" s="6" t="s">
        <v>99</v>
      </c>
      <c r="D13" s="57" t="s">
        <v>100</v>
      </c>
    </row>
    <row r="14" spans="1:13" ht="87.75" customHeight="1" x14ac:dyDescent="0.25">
      <c r="A14" s="6">
        <v>10</v>
      </c>
      <c r="B14" s="48">
        <f>+'CRONOGRAMA ALM'!D20</f>
        <v>0</v>
      </c>
      <c r="C14" s="6" t="s">
        <v>7</v>
      </c>
      <c r="D14" s="57" t="s">
        <v>91</v>
      </c>
    </row>
    <row r="15" spans="1:13" ht="33.75" customHeight="1" x14ac:dyDescent="0.25">
      <c r="A15" s="59" t="s">
        <v>92</v>
      </c>
      <c r="B15" s="139" t="s">
        <v>114</v>
      </c>
      <c r="C15" s="139"/>
      <c r="D15" s="139"/>
    </row>
    <row r="16" spans="1:13" ht="141" customHeight="1" x14ac:dyDescent="0.25">
      <c r="A16" s="140"/>
      <c r="B16" s="141"/>
      <c r="C16" s="142"/>
      <c r="D16" s="5"/>
    </row>
    <row r="17" spans="1:4" x14ac:dyDescent="0.25">
      <c r="A17" s="143" t="s">
        <v>93</v>
      </c>
      <c r="B17" s="144"/>
      <c r="C17" s="145"/>
      <c r="D17" s="56" t="s">
        <v>94</v>
      </c>
    </row>
    <row r="40" spans="5:5" x14ac:dyDescent="0.25">
      <c r="E40">
        <f>400*0.85</f>
        <v>340</v>
      </c>
    </row>
  </sheetData>
  <mergeCells count="5">
    <mergeCell ref="A1:D1"/>
    <mergeCell ref="C2:D2"/>
    <mergeCell ref="B15:D15"/>
    <mergeCell ref="A16:C16"/>
    <mergeCell ref="A17:C17"/>
  </mergeCells>
  <pageMargins left="0.7" right="0.7" top="0.75" bottom="0.75" header="0.3" footer="0.3"/>
  <pageSetup scale="52" orientation="portrait" r:id="rId1"/>
  <rowBreaks count="1" manualBreakCount="1">
    <brk id="17" max="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6</vt:i4>
      </vt:variant>
    </vt:vector>
  </HeadingPairs>
  <TitlesOfParts>
    <vt:vector size="11" baseType="lpstr">
      <vt:lpstr>PRESU. GENERAL</vt:lpstr>
      <vt:lpstr>PERSONAL</vt:lpstr>
      <vt:lpstr>CRONOGRAMA ALM</vt:lpstr>
      <vt:lpstr>PRESUP.EDTP.</vt:lpstr>
      <vt:lpstr>FUNCIONES ESPECIFICAS</vt:lpstr>
      <vt:lpstr>'CRONOGRAMA ALM'!Área_de_impresión</vt:lpstr>
      <vt:lpstr>'FUNCIONES ESPECIFICAS'!Área_de_impresión</vt:lpstr>
      <vt:lpstr>PERSONAL!Área_de_impresión</vt:lpstr>
      <vt:lpstr>'PRESU. GENERAL'!Área_de_impresión</vt:lpstr>
      <vt:lpstr>PRESUP.EDTP.!Área_de_impresión</vt:lpstr>
      <vt:lpstr>CARGO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Franz Mamani</dc:creator>
  <cp:lastModifiedBy>Daniel Llanes Espinoza</cp:lastModifiedBy>
  <cp:lastPrinted>2024-06-05T15:57:46Z</cp:lastPrinted>
  <dcterms:created xsi:type="dcterms:W3CDTF">2017-02-02T20:57:29Z</dcterms:created>
  <dcterms:modified xsi:type="dcterms:W3CDTF">2024-06-05T15:57:48Z</dcterms:modified>
</cp:coreProperties>
</file>